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2980" windowHeight="9528"/>
  </bookViews>
  <sheets>
    <sheet name="2011" sheetId="2" r:id="rId1"/>
    <sheet name="расшифровка расходов" sheetId="3" r:id="rId2"/>
  </sheets>
  <externalReferences>
    <externalReference r:id="rId3"/>
  </externalReferences>
  <definedNames>
    <definedName name="_xlnm.Print_Area" localSheetId="0">'2011'!$A$1:$E$66</definedName>
    <definedName name="_xlnm.Print_Area" localSheetId="1">'расшифровка расходов'!$A$1:$M$40</definedName>
  </definedNames>
  <calcPr calcId="125725"/>
</workbook>
</file>

<file path=xl/calcChain.xml><?xml version="1.0" encoding="utf-8"?>
<calcChain xmlns="http://schemas.openxmlformats.org/spreadsheetml/2006/main">
  <c r="D51" i="2"/>
  <c r="C51"/>
  <c r="D49"/>
  <c r="D48"/>
  <c r="D47"/>
  <c r="C47"/>
  <c r="D46"/>
  <c r="C46"/>
  <c r="C39"/>
  <c r="C37"/>
  <c r="C33"/>
  <c r="C30" s="1"/>
  <c r="C24" s="1"/>
  <c r="C45" s="1"/>
  <c r="C50" s="1"/>
  <c r="D26"/>
  <c r="C26"/>
  <c r="D25"/>
  <c r="D24" s="1"/>
  <c r="D45" s="1"/>
  <c r="C25"/>
  <c r="C14"/>
  <c r="M38" i="3"/>
  <c r="C38" s="1"/>
  <c r="D39"/>
  <c r="E39"/>
  <c r="F39"/>
  <c r="G39"/>
  <c r="H39"/>
  <c r="I39"/>
  <c r="J39"/>
  <c r="K39"/>
  <c r="L39"/>
  <c r="M46"/>
  <c r="D37"/>
  <c r="J37"/>
  <c r="K37"/>
  <c r="L37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D32"/>
  <c r="J32"/>
  <c r="K32"/>
  <c r="L32"/>
  <c r="D11"/>
  <c r="E11"/>
  <c r="E32" s="1"/>
  <c r="G11"/>
  <c r="G32" s="1"/>
  <c r="I11"/>
  <c r="I32" s="1"/>
  <c r="I37" s="1"/>
  <c r="J11"/>
  <c r="K11"/>
  <c r="L11"/>
  <c r="M12" l="1"/>
  <c r="C12" s="1"/>
  <c r="C52" i="2"/>
  <c r="M33" i="3"/>
  <c r="M35"/>
  <c r="C35" s="1"/>
  <c r="D50" i="2"/>
  <c r="D52" s="1"/>
  <c r="F52" s="1"/>
  <c r="F45"/>
  <c r="M13" i="3"/>
  <c r="M11" s="1"/>
  <c r="M32" s="1"/>
  <c r="M34"/>
  <c r="C34" s="1"/>
  <c r="M36"/>
  <c r="C36" s="1"/>
  <c r="E37"/>
  <c r="C33"/>
  <c r="H11"/>
  <c r="H32" s="1"/>
  <c r="H37" s="1"/>
  <c r="C13"/>
  <c r="G37"/>
  <c r="F11"/>
  <c r="F32" s="1"/>
  <c r="C53" i="2" l="1"/>
  <c r="M37" i="3"/>
  <c r="M39" s="1"/>
  <c r="C11"/>
  <c r="C32" s="1"/>
  <c r="C37" s="1"/>
  <c r="C39" s="1"/>
  <c r="F37"/>
</calcChain>
</file>

<file path=xl/sharedStrings.xml><?xml version="1.0" encoding="utf-8"?>
<sst xmlns="http://schemas.openxmlformats.org/spreadsheetml/2006/main" count="161" uniqueCount="109">
  <si>
    <t>ООО "Восточная Стивидорная Компания"</t>
  </si>
  <si>
    <t xml:space="preserve">Форма  раскрытия информации </t>
  </si>
  <si>
    <t>регулиреумых работ (услуг) в морских портах</t>
  </si>
  <si>
    <t xml:space="preserve">об основных показателях финансово-хозяйственной деятельности </t>
  </si>
  <si>
    <t>субъектов естественных монополий в сфере выполнения (оказания)</t>
  </si>
  <si>
    <t>за 2011 год</t>
  </si>
  <si>
    <t>ПОКАЗАТЕЛИ</t>
  </si>
  <si>
    <t>N  строки</t>
  </si>
  <si>
    <t>По отчету</t>
  </si>
  <si>
    <t>Перегружено грузов ( в тыс.физ-тонн)</t>
  </si>
  <si>
    <t>в т.ч.  Основная погрузка-выгрузка</t>
  </si>
  <si>
    <t>010</t>
  </si>
  <si>
    <t>011</t>
  </si>
  <si>
    <t>погрузка-выгрузка на поромной переправе</t>
  </si>
  <si>
    <t>Валовая вместимость судов (в тыс. GT)</t>
  </si>
  <si>
    <t>Количество судозаходов (ед.)</t>
  </si>
  <si>
    <t>012</t>
  </si>
  <si>
    <t>013</t>
  </si>
  <si>
    <t>014</t>
  </si>
  <si>
    <t>1. Производственные показатели</t>
  </si>
  <si>
    <t>2. Доходы и расходы по отчету</t>
  </si>
  <si>
    <t>Доходы</t>
  </si>
  <si>
    <t>Расходы</t>
  </si>
  <si>
    <t>1.Регулируемые виды деятельности</t>
  </si>
  <si>
    <t>020</t>
  </si>
  <si>
    <t>021</t>
  </si>
  <si>
    <t>022</t>
  </si>
  <si>
    <t>1.3. Обслуживание судов на железнодорожно-паромных переправах</t>
  </si>
  <si>
    <t>1.4. Услуги буксиров при швартовых операциях</t>
  </si>
  <si>
    <t>1.5. Предоставление причалов</t>
  </si>
  <si>
    <t>1.6.1. Карабельный сбор</t>
  </si>
  <si>
    <t>023</t>
  </si>
  <si>
    <t>024</t>
  </si>
  <si>
    <t>025</t>
  </si>
  <si>
    <t>026</t>
  </si>
  <si>
    <t>0261</t>
  </si>
  <si>
    <t>0262</t>
  </si>
  <si>
    <t>0263</t>
  </si>
  <si>
    <t>1.6.2. Канальный сбор</t>
  </si>
  <si>
    <t>1.6.3. Лоцманский сбор</t>
  </si>
  <si>
    <t>1.6.3.1 Внепортовая проводка</t>
  </si>
  <si>
    <t>1.6.3.2. Внутрипортовая проводка</t>
  </si>
  <si>
    <t>02631</t>
  </si>
  <si>
    <t>02632</t>
  </si>
  <si>
    <t>1.6.4.  Маячный сбор</t>
  </si>
  <si>
    <t>1.6.5. Навигационный сбор</t>
  </si>
  <si>
    <t>1.6.5.1. в т.ч. СУДС</t>
  </si>
  <si>
    <t>1.6.6.  Ледокольный сбор</t>
  </si>
  <si>
    <t>1.6.6.1.  Зимняя навигация</t>
  </si>
  <si>
    <t>1.6.6.2. Летняя навигация</t>
  </si>
  <si>
    <t>1.6.7. Экологический сбор</t>
  </si>
  <si>
    <t>1.7. Обслуживание пассажиров</t>
  </si>
  <si>
    <t>1.8. Услуги ледокольного флота на СМП</t>
  </si>
  <si>
    <t>Всего по портовому хозяйству</t>
  </si>
  <si>
    <t>Непланируемы доходы и расходы (операционные и внереализационные)</t>
  </si>
  <si>
    <t>Финансовый результат (прибыль+, убыток -)</t>
  </si>
  <si>
    <t>0264</t>
  </si>
  <si>
    <t>0265</t>
  </si>
  <si>
    <t>02651</t>
  </si>
  <si>
    <t>0266</t>
  </si>
  <si>
    <t>02661</t>
  </si>
  <si>
    <t>02662</t>
  </si>
  <si>
    <t>0267</t>
  </si>
  <si>
    <t>027</t>
  </si>
  <si>
    <t>028</t>
  </si>
  <si>
    <t>030</t>
  </si>
  <si>
    <t>040</t>
  </si>
  <si>
    <t>050</t>
  </si>
  <si>
    <t>060</t>
  </si>
  <si>
    <t>(в тыс.руб.)</t>
  </si>
  <si>
    <t>примечание:</t>
  </si>
  <si>
    <t>Строка 030 (доходы) равна строке "Выручка" Отчета о прибылях и убытках бухгалтерской</t>
  </si>
  <si>
    <t xml:space="preserve">Строка 030 (расходы) равна сумме строк "Себестоимость продаж", "Комммерческие расходы", </t>
  </si>
  <si>
    <t>По строке 040 (расходы) отражается сумма строк "Проценты к уплате", "Прочие расходы"</t>
  </si>
  <si>
    <t xml:space="preserve">По строке 040 (доходы) отражается сумма строк "Доходы от участия в др.организациях", "Проценты </t>
  </si>
  <si>
    <t>Финансовый результат по строку 060 равен строке "Прибыль (убыток) до налогообложения"</t>
  </si>
  <si>
    <t>отчета о прибылях и убытках бухгалтерской  отчетности предприятия.</t>
  </si>
  <si>
    <t>к получению", "Прочие доходы"  отчета о прибылях и убытках бухгалтерской  отчетности предприятия.</t>
  </si>
  <si>
    <t xml:space="preserve"> "Управленческие расходы".</t>
  </si>
  <si>
    <t>отчетности предприятия.</t>
  </si>
  <si>
    <t>Наименование хозяйств, работ и операций</t>
  </si>
  <si>
    <t>1.6. Портовые сборы, в том числе:</t>
  </si>
  <si>
    <t>№
строки</t>
  </si>
  <si>
    <t>Прочие расходы</t>
  </si>
  <si>
    <t xml:space="preserve">III. Расшифровка расходов </t>
  </si>
  <si>
    <t>Ррасходы 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</si>
  <si>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</si>
  <si>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</si>
  <si>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</si>
  <si>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</si>
  <si>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</si>
  <si>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</si>
  <si>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работы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</si>
  <si>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</si>
  <si>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</si>
  <si>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</si>
  <si>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1.1. Погрузка и выгрузка грузов (контейнеры)</t>
  </si>
  <si>
    <t>1.2. Хранение грузов (контейнеры)</t>
  </si>
  <si>
    <t>2.3. Организация перевозки грузов</t>
  </si>
  <si>
    <t>Итого по регулируемым видам деятельности</t>
  </si>
  <si>
    <t>2.1. Погрузка и выгрузка грузов навалочных  и прочих ген.грузов</t>
  </si>
  <si>
    <t>2.2. Хранение навалочных и прочих ген.грузов</t>
  </si>
  <si>
    <t>2.4. дополнительные работы, связанные с грузом</t>
  </si>
  <si>
    <t xml:space="preserve">Прочие доходы и расходы </t>
  </si>
  <si>
    <t xml:space="preserve">ВСЕГО          </t>
  </si>
  <si>
    <t xml:space="preserve">ВСЕГО     </t>
  </si>
  <si>
    <t>2.1. Погрузка и выгрузка  навалочных  и прочих ген.грузов</t>
  </si>
  <si>
    <t>2.4. Дополнительные работы, связанные с грузом</t>
  </si>
  <si>
    <t>2500,2601,2602,4400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</si>
</sst>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2" xfId="0" applyBorder="1" applyAlignment="1">
      <alignment horizontal="center"/>
    </xf>
    <xf numFmtId="0" fontId="0" fillId="0" borderId="2" xfId="0" applyBorder="1"/>
    <xf numFmtId="1" fontId="0" fillId="0" borderId="8" xfId="0" applyNumberFormat="1" applyBorder="1" applyAlignment="1"/>
    <xf numFmtId="1" fontId="0" fillId="0" borderId="3" xfId="0" applyNumberFormat="1" applyBorder="1" applyAlignment="1"/>
    <xf numFmtId="1" fontId="0" fillId="0" borderId="1" xfId="0" applyNumberFormat="1" applyBorder="1"/>
    <xf numFmtId="1" fontId="0" fillId="0" borderId="2" xfId="0" applyNumberFormat="1" applyBorder="1"/>
    <xf numFmtId="1" fontId="0" fillId="0" borderId="10" xfId="0" applyNumberFormat="1" applyBorder="1" applyAlignment="1"/>
    <xf numFmtId="1" fontId="0" fillId="0" borderId="3" xfId="0" applyNumberFormat="1" applyBorder="1"/>
    <xf numFmtId="0" fontId="0" fillId="0" borderId="3" xfId="0" applyBorder="1"/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9" fontId="6" fillId="0" borderId="0" xfId="1" applyFont="1" applyBorder="1"/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1"/>
    </xf>
    <xf numFmtId="1" fontId="6" fillId="0" borderId="1" xfId="0" applyNumberFormat="1" applyFont="1" applyFill="1" applyBorder="1"/>
    <xf numFmtId="0" fontId="6" fillId="0" borderId="1" xfId="0" applyFont="1" applyBorder="1" applyAlignment="1">
      <alignment horizontal="left" indent="2"/>
    </xf>
    <xf numFmtId="0" fontId="6" fillId="0" borderId="1" xfId="0" applyFont="1" applyBorder="1" applyAlignment="1">
      <alignment horizontal="left" indent="3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wrapText="1" inden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ekhanovaL/Documents/&#1054;&#1058;&#1063;&#1045;&#1058;&#1067;%20%20&#1055;&#1054;%20%20&#1043;&#1056;&#1059;&#1047;&#1054;&#1054;&#1041;&#1054;&#1056;&#1054;&#1058;&#1059;/&#1057;&#1058;&#1040;&#1058;.%20&#1054;&#1058;&#1063;&#1045;&#1058;%20%20&#1087;&#1086;%20%20&#1043;&#1056;&#1059;&#1047;&#1054;&#1054;&#1041;&#1054;&#1056;&#1054;&#1058;&#1059;/&#1060;&#1086;&#1088;&#1084;&#1072;%20&#1088;&#1072;&#1089;&#1082;&#1088;&#1099;&#1090;&#1080;&#1103;%20&#1080;&#1085;&#1092;&#1086;&#1088;&#1084;&#1072;&#1094;&#1080;&#1080;%20&#1087;&#1086;%20&#1092;&#1080;&#1085;&#1072;&#1085;&#1089;&#1086;&#1074;&#1086;-&#1093;&#1086;&#1079;.&#1076;&#1077;&#1103;&#1090;&#1077;&#1083;&#1100;&#1085;&#1086;&#1089;&#1090;&#1080;%20&#1079;&#1072;%20&#1075;&#1086;&#1076;/2011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1"/>
      <sheetName val="расшифровка расходов"/>
    </sheetNames>
    <sheetDataSet>
      <sheetData sheetId="0"/>
      <sheetData sheetId="1">
        <row r="12">
          <cell r="C12">
            <v>748858.45777917665</v>
          </cell>
        </row>
        <row r="13">
          <cell r="C13">
            <v>65972.292895000894</v>
          </cell>
        </row>
        <row r="33">
          <cell r="C33">
            <v>69172.755079423994</v>
          </cell>
        </row>
        <row r="34">
          <cell r="C34">
            <v>4377.6492475003015</v>
          </cell>
        </row>
        <row r="35">
          <cell r="C35">
            <v>134922.59247650261</v>
          </cell>
        </row>
        <row r="36">
          <cell r="C36">
            <v>81260.683582395606</v>
          </cell>
        </row>
        <row r="38">
          <cell r="C38">
            <v>279869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5"/>
  <sheetViews>
    <sheetView tabSelected="1" workbookViewId="0">
      <selection activeCell="G17" sqref="G17"/>
    </sheetView>
  </sheetViews>
  <sheetFormatPr defaultRowHeight="13.8"/>
  <cols>
    <col min="1" max="1" width="39.5546875" style="21" customWidth="1"/>
    <col min="2" max="2" width="7.88671875" style="21" customWidth="1"/>
    <col min="3" max="3" width="12.88671875" style="21" customWidth="1"/>
    <col min="4" max="4" width="14.6640625" style="21" customWidth="1"/>
    <col min="5" max="16384" width="8.88671875" style="21"/>
  </cols>
  <sheetData>
    <row r="2" spans="1:3">
      <c r="B2" s="22" t="s">
        <v>1</v>
      </c>
    </row>
    <row r="3" spans="1:3">
      <c r="B3" s="22" t="s">
        <v>3</v>
      </c>
    </row>
    <row r="4" spans="1:3">
      <c r="B4" s="22" t="s">
        <v>4</v>
      </c>
    </row>
    <row r="5" spans="1:3">
      <c r="B5" s="22" t="s">
        <v>2</v>
      </c>
    </row>
    <row r="6" spans="1:3">
      <c r="B6" s="22" t="s">
        <v>5</v>
      </c>
    </row>
    <row r="8" spans="1:3" ht="14.4">
      <c r="C8" s="23" t="s">
        <v>0</v>
      </c>
    </row>
    <row r="10" spans="1:3" ht="14.4">
      <c r="A10" s="24" t="s">
        <v>19</v>
      </c>
    </row>
    <row r="12" spans="1:3" ht="27.6" customHeight="1">
      <c r="A12" s="47" t="s">
        <v>6</v>
      </c>
      <c r="B12" s="46" t="s">
        <v>7</v>
      </c>
      <c r="C12" s="25" t="s">
        <v>8</v>
      </c>
    </row>
    <row r="13" spans="1:3">
      <c r="A13" s="47"/>
      <c r="B13" s="46"/>
      <c r="C13" s="25">
        <v>1</v>
      </c>
    </row>
    <row r="14" spans="1:3" ht="22.2" customHeight="1">
      <c r="A14" s="26" t="s">
        <v>9</v>
      </c>
      <c r="B14" s="27" t="s">
        <v>11</v>
      </c>
      <c r="C14" s="28">
        <f>C15</f>
        <v>3182.2040000000002</v>
      </c>
    </row>
    <row r="15" spans="1:3" ht="22.2" customHeight="1">
      <c r="A15" s="26" t="s">
        <v>10</v>
      </c>
      <c r="B15" s="27" t="s">
        <v>12</v>
      </c>
      <c r="C15" s="28">
        <v>3182.2040000000002</v>
      </c>
    </row>
    <row r="16" spans="1:3" ht="22.2" customHeight="1">
      <c r="A16" s="26" t="s">
        <v>13</v>
      </c>
      <c r="B16" s="27" t="s">
        <v>16</v>
      </c>
      <c r="C16" s="25">
        <v>0</v>
      </c>
    </row>
    <row r="17" spans="1:6" ht="22.2" customHeight="1">
      <c r="A17" s="26" t="s">
        <v>14</v>
      </c>
      <c r="B17" s="27" t="s">
        <v>17</v>
      </c>
      <c r="C17" s="25"/>
    </row>
    <row r="18" spans="1:6" ht="22.2" customHeight="1">
      <c r="A18" s="26" t="s">
        <v>15</v>
      </c>
      <c r="B18" s="27" t="s">
        <v>18</v>
      </c>
      <c r="C18" s="25">
        <v>608</v>
      </c>
    </row>
    <row r="20" spans="1:6" ht="14.4">
      <c r="A20" s="24" t="s">
        <v>20</v>
      </c>
    </row>
    <row r="21" spans="1:6">
      <c r="D21" s="21" t="s">
        <v>69</v>
      </c>
    </row>
    <row r="22" spans="1:6">
      <c r="A22" s="48" t="s">
        <v>80</v>
      </c>
      <c r="B22" s="46" t="s">
        <v>7</v>
      </c>
      <c r="C22" s="25" t="s">
        <v>21</v>
      </c>
      <c r="D22" s="25" t="s">
        <v>22</v>
      </c>
    </row>
    <row r="23" spans="1:6">
      <c r="A23" s="49"/>
      <c r="B23" s="46"/>
      <c r="C23" s="25">
        <v>1</v>
      </c>
      <c r="D23" s="25">
        <v>2</v>
      </c>
    </row>
    <row r="24" spans="1:6">
      <c r="A24" s="26" t="s">
        <v>23</v>
      </c>
      <c r="B24" s="27" t="s">
        <v>24</v>
      </c>
      <c r="C24" s="29">
        <f>C25+C26+C27+C28+C29+C30+C43+C44</f>
        <v>1831654.0520000001</v>
      </c>
      <c r="D24" s="29">
        <f>D25+D26+D27+D28+D29+D30+D43+D44</f>
        <v>814830.75067417754</v>
      </c>
      <c r="F24" s="30"/>
    </row>
    <row r="25" spans="1:6">
      <c r="A25" s="31" t="s">
        <v>96</v>
      </c>
      <c r="B25" s="27" t="s">
        <v>25</v>
      </c>
      <c r="C25" s="29">
        <f>1139467.873+55847.881</f>
        <v>1195315.754</v>
      </c>
      <c r="D25" s="29">
        <f>'[1]расшифровка расходов'!C12</f>
        <v>748858.45777917665</v>
      </c>
      <c r="F25" s="30"/>
    </row>
    <row r="26" spans="1:6">
      <c r="A26" s="31" t="s">
        <v>97</v>
      </c>
      <c r="B26" s="27" t="s">
        <v>26</v>
      </c>
      <c r="C26" s="29">
        <f>630267.28+6071.018</f>
        <v>636338.29800000007</v>
      </c>
      <c r="D26" s="29">
        <f>'[1]расшифровка расходов'!C13</f>
        <v>65972.292895000894</v>
      </c>
      <c r="F26" s="30"/>
    </row>
    <row r="27" spans="1:6" ht="27" customHeight="1">
      <c r="A27" s="32" t="s">
        <v>27</v>
      </c>
      <c r="B27" s="27" t="s">
        <v>31</v>
      </c>
      <c r="C27" s="29"/>
      <c r="D27" s="29"/>
      <c r="F27" s="30"/>
    </row>
    <row r="28" spans="1:6">
      <c r="A28" s="31" t="s">
        <v>28</v>
      </c>
      <c r="B28" s="27" t="s">
        <v>32</v>
      </c>
      <c r="C28" s="29"/>
      <c r="D28" s="29"/>
      <c r="F28" s="30"/>
    </row>
    <row r="29" spans="1:6">
      <c r="A29" s="31" t="s">
        <v>29</v>
      </c>
      <c r="B29" s="27" t="s">
        <v>33</v>
      </c>
      <c r="C29" s="33"/>
      <c r="D29" s="29"/>
      <c r="F29" s="30"/>
    </row>
    <row r="30" spans="1:6">
      <c r="A30" s="31" t="s">
        <v>81</v>
      </c>
      <c r="B30" s="27" t="s">
        <v>34</v>
      </c>
      <c r="C30" s="29">
        <f>C31+C32+C33+C36+C37+C39+C42</f>
        <v>0</v>
      </c>
      <c r="D30" s="29"/>
      <c r="F30" s="30"/>
    </row>
    <row r="31" spans="1:6" hidden="1">
      <c r="A31" s="34" t="s">
        <v>30</v>
      </c>
      <c r="B31" s="27" t="s">
        <v>35</v>
      </c>
      <c r="C31" s="29"/>
      <c r="D31" s="29"/>
      <c r="F31" s="30"/>
    </row>
    <row r="32" spans="1:6" hidden="1">
      <c r="A32" s="34" t="s">
        <v>38</v>
      </c>
      <c r="B32" s="27" t="s">
        <v>36</v>
      </c>
      <c r="C32" s="29"/>
      <c r="D32" s="29"/>
      <c r="F32" s="30"/>
    </row>
    <row r="33" spans="1:6" hidden="1">
      <c r="A33" s="34" t="s">
        <v>39</v>
      </c>
      <c r="B33" s="27" t="s">
        <v>37</v>
      </c>
      <c r="C33" s="29">
        <f>C34+C35</f>
        <v>0</v>
      </c>
      <c r="D33" s="29"/>
      <c r="F33" s="30"/>
    </row>
    <row r="34" spans="1:6" hidden="1">
      <c r="A34" s="35" t="s">
        <v>40</v>
      </c>
      <c r="B34" s="27" t="s">
        <v>42</v>
      </c>
      <c r="C34" s="29"/>
      <c r="D34" s="29"/>
      <c r="F34" s="30"/>
    </row>
    <row r="35" spans="1:6" hidden="1">
      <c r="A35" s="35" t="s">
        <v>41</v>
      </c>
      <c r="B35" s="27" t="s">
        <v>43</v>
      </c>
      <c r="C35" s="29"/>
      <c r="D35" s="29"/>
      <c r="F35" s="30"/>
    </row>
    <row r="36" spans="1:6" hidden="1">
      <c r="A36" s="34" t="s">
        <v>44</v>
      </c>
      <c r="B36" s="27" t="s">
        <v>56</v>
      </c>
      <c r="C36" s="29"/>
      <c r="D36" s="29"/>
      <c r="F36" s="30"/>
    </row>
    <row r="37" spans="1:6" hidden="1">
      <c r="A37" s="34" t="s">
        <v>45</v>
      </c>
      <c r="B37" s="27" t="s">
        <v>57</v>
      </c>
      <c r="C37" s="29">
        <f>C38</f>
        <v>0</v>
      </c>
      <c r="D37" s="29"/>
      <c r="F37" s="30"/>
    </row>
    <row r="38" spans="1:6" hidden="1">
      <c r="A38" s="35" t="s">
        <v>46</v>
      </c>
      <c r="B38" s="27" t="s">
        <v>58</v>
      </c>
      <c r="C38" s="29"/>
      <c r="D38" s="29"/>
      <c r="F38" s="30"/>
    </row>
    <row r="39" spans="1:6" hidden="1">
      <c r="A39" s="34" t="s">
        <v>47</v>
      </c>
      <c r="B39" s="27" t="s">
        <v>59</v>
      </c>
      <c r="C39" s="29">
        <f>C40+C41</f>
        <v>0</v>
      </c>
      <c r="D39" s="29"/>
      <c r="F39" s="30"/>
    </row>
    <row r="40" spans="1:6" hidden="1">
      <c r="A40" s="35" t="s">
        <v>48</v>
      </c>
      <c r="B40" s="27" t="s">
        <v>60</v>
      </c>
      <c r="C40" s="29"/>
      <c r="D40" s="29"/>
      <c r="F40" s="30"/>
    </row>
    <row r="41" spans="1:6" hidden="1">
      <c r="A41" s="35" t="s">
        <v>49</v>
      </c>
      <c r="B41" s="27" t="s">
        <v>61</v>
      </c>
      <c r="C41" s="29"/>
      <c r="D41" s="29"/>
      <c r="F41" s="30"/>
    </row>
    <row r="42" spans="1:6" hidden="1">
      <c r="A42" s="34" t="s">
        <v>50</v>
      </c>
      <c r="B42" s="27" t="s">
        <v>62</v>
      </c>
      <c r="C42" s="29"/>
      <c r="D42" s="29"/>
      <c r="F42" s="30"/>
    </row>
    <row r="43" spans="1:6">
      <c r="A43" s="31" t="s">
        <v>51</v>
      </c>
      <c r="B43" s="27" t="s">
        <v>63</v>
      </c>
      <c r="C43" s="29"/>
      <c r="D43" s="29"/>
      <c r="F43" s="30"/>
    </row>
    <row r="44" spans="1:6">
      <c r="A44" s="31" t="s">
        <v>52</v>
      </c>
      <c r="B44" s="27" t="s">
        <v>64</v>
      </c>
      <c r="C44" s="29"/>
      <c r="D44" s="29"/>
      <c r="F44" s="30"/>
    </row>
    <row r="45" spans="1:6">
      <c r="A45" s="36" t="s">
        <v>99</v>
      </c>
      <c r="B45" s="27"/>
      <c r="C45" s="29">
        <f>C24</f>
        <v>1831654.0520000001</v>
      </c>
      <c r="D45" s="29">
        <f>D24</f>
        <v>814830.75067417754</v>
      </c>
      <c r="F45" s="30">
        <f>D45/C45-1</f>
        <v>-0.5551393835618379</v>
      </c>
    </row>
    <row r="46" spans="1:6" ht="27.6">
      <c r="A46" s="32" t="s">
        <v>100</v>
      </c>
      <c r="B46" s="27"/>
      <c r="C46" s="29">
        <f>3471.491+7878.373+18033.185</f>
        <v>29383.048999999999</v>
      </c>
      <c r="D46" s="29">
        <f>'[1]расшифровка расходов'!C33</f>
        <v>69172.755079423994</v>
      </c>
    </row>
    <row r="47" spans="1:6">
      <c r="A47" s="31" t="s">
        <v>101</v>
      </c>
      <c r="B47" s="27"/>
      <c r="C47" s="29">
        <f>2105.045+3710.96+1131.508</f>
        <v>6947.5129999999999</v>
      </c>
      <c r="D47" s="29">
        <f>'[1]расшифровка расходов'!C34</f>
        <v>4377.6492475003015</v>
      </c>
    </row>
    <row r="48" spans="1:6">
      <c r="A48" s="31" t="s">
        <v>98</v>
      </c>
      <c r="B48" s="27"/>
      <c r="C48" s="29">
        <v>604008.26100000006</v>
      </c>
      <c r="D48" s="29">
        <f>'[1]расшифровка расходов'!C35</f>
        <v>134922.59247650261</v>
      </c>
    </row>
    <row r="49" spans="1:6" ht="27.6">
      <c r="A49" s="37" t="s">
        <v>102</v>
      </c>
      <c r="B49" s="38"/>
      <c r="C49" s="33">
        <v>839883.37</v>
      </c>
      <c r="D49" s="33">
        <f>'[1]расшифровка расходов'!C36</f>
        <v>81260.683582395606</v>
      </c>
    </row>
    <row r="50" spans="1:6">
      <c r="A50" s="39" t="s">
        <v>53</v>
      </c>
      <c r="B50" s="38" t="s">
        <v>65</v>
      </c>
      <c r="C50" s="33">
        <f>C45+C46+C47+C48+C49</f>
        <v>3311876.2450000006</v>
      </c>
      <c r="D50" s="33">
        <f>D45+D46+D47+D48+D49</f>
        <v>1104564.4310600001</v>
      </c>
      <c r="F50" s="30"/>
    </row>
    <row r="51" spans="1:6" ht="27.6">
      <c r="A51" s="40" t="s">
        <v>54</v>
      </c>
      <c r="B51" s="38" t="s">
        <v>66</v>
      </c>
      <c r="C51" s="33">
        <f>16804+2673+138156</f>
        <v>157633</v>
      </c>
      <c r="D51" s="33">
        <f>'[1]расшифровка расходов'!C38</f>
        <v>279869</v>
      </c>
    </row>
    <row r="52" spans="1:6">
      <c r="A52" s="41" t="s">
        <v>104</v>
      </c>
      <c r="B52" s="38" t="s">
        <v>67</v>
      </c>
      <c r="C52" s="33">
        <f>C51+C50</f>
        <v>3469509.2450000006</v>
      </c>
      <c r="D52" s="33">
        <f>D51+D50</f>
        <v>1384433.4310600001</v>
      </c>
      <c r="F52" s="30">
        <f>D52/C52-1</f>
        <v>-0.6009713958666798</v>
      </c>
    </row>
    <row r="53" spans="1:6">
      <c r="A53" s="42" t="s">
        <v>55</v>
      </c>
      <c r="B53" s="43" t="s">
        <v>68</v>
      </c>
      <c r="C53" s="44">
        <f>C52-D52</f>
        <v>2085075.8139400005</v>
      </c>
      <c r="D53" s="33"/>
    </row>
    <row r="54" spans="1:6">
      <c r="A54" s="45"/>
      <c r="B54" s="45"/>
      <c r="C54" s="45"/>
      <c r="D54" s="45"/>
    </row>
    <row r="55" spans="1:6">
      <c r="A55" s="45" t="s">
        <v>70</v>
      </c>
      <c r="B55" s="45"/>
      <c r="C55" s="45"/>
      <c r="D55" s="45"/>
    </row>
    <row r="56" spans="1:6">
      <c r="A56" s="45" t="s">
        <v>71</v>
      </c>
      <c r="B56" s="45"/>
      <c r="C56" s="45"/>
      <c r="D56" s="45"/>
    </row>
    <row r="57" spans="1:6">
      <c r="A57" s="45" t="s">
        <v>79</v>
      </c>
      <c r="B57" s="45"/>
      <c r="C57" s="45"/>
      <c r="D57" s="45"/>
    </row>
    <row r="58" spans="1:6">
      <c r="A58" s="45" t="s">
        <v>72</v>
      </c>
      <c r="B58" s="45"/>
      <c r="C58" s="45"/>
      <c r="D58" s="45"/>
    </row>
    <row r="59" spans="1:6">
      <c r="A59" s="45" t="s">
        <v>78</v>
      </c>
      <c r="B59" s="45"/>
      <c r="C59" s="45"/>
      <c r="D59" s="45"/>
    </row>
    <row r="60" spans="1:6">
      <c r="A60" s="45" t="s">
        <v>74</v>
      </c>
      <c r="B60" s="45"/>
      <c r="C60" s="45"/>
      <c r="D60" s="45"/>
    </row>
    <row r="61" spans="1:6">
      <c r="A61" s="21" t="s">
        <v>77</v>
      </c>
    </row>
    <row r="62" spans="1:6">
      <c r="A62" s="21" t="s">
        <v>73</v>
      </c>
    </row>
    <row r="63" spans="1:6">
      <c r="A63" s="21" t="s">
        <v>76</v>
      </c>
    </row>
    <row r="64" spans="1:6">
      <c r="A64" s="21" t="s">
        <v>75</v>
      </c>
    </row>
    <row r="65" spans="1:1">
      <c r="A65" s="21" t="s">
        <v>76</v>
      </c>
    </row>
  </sheetData>
  <mergeCells count="4">
    <mergeCell ref="B12:B13"/>
    <mergeCell ref="A12:A13"/>
    <mergeCell ref="A22:A23"/>
    <mergeCell ref="B22:B23"/>
  </mergeCells>
  <pageMargins left="0.70866141732283472" right="0.70866141732283472" top="0.5" bottom="0.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46"/>
  <sheetViews>
    <sheetView workbookViewId="0">
      <selection activeCell="C35" sqref="C35"/>
    </sheetView>
  </sheetViews>
  <sheetFormatPr defaultRowHeight="13.8"/>
  <cols>
    <col min="1" max="1" width="41" customWidth="1"/>
    <col min="3" max="3" width="10.44140625" customWidth="1"/>
    <col min="5" max="13" width="9.109375" customWidth="1"/>
  </cols>
  <sheetData>
    <row r="2" spans="1:13">
      <c r="A2" s="51" t="s">
        <v>84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K3" s="52"/>
      <c r="L3" s="52"/>
      <c r="M3" s="52"/>
    </row>
    <row r="4" spans="1:13" ht="13.8" customHeight="1">
      <c r="A4" s="53" t="s">
        <v>80</v>
      </c>
      <c r="B4" s="53" t="s">
        <v>82</v>
      </c>
      <c r="C4" s="53" t="s">
        <v>85</v>
      </c>
      <c r="D4" s="56" t="s">
        <v>86</v>
      </c>
      <c r="E4" s="57"/>
      <c r="F4" s="57"/>
      <c r="G4" s="57"/>
      <c r="H4" s="57"/>
      <c r="I4" s="57"/>
      <c r="J4" s="57"/>
      <c r="K4" s="57"/>
      <c r="L4" s="57"/>
      <c r="M4" s="58"/>
    </row>
    <row r="5" spans="1:13" ht="13.8" customHeight="1">
      <c r="A5" s="54"/>
      <c r="B5" s="54"/>
      <c r="C5" s="54"/>
      <c r="D5" s="50" t="s">
        <v>87</v>
      </c>
      <c r="E5" s="50" t="s">
        <v>88</v>
      </c>
      <c r="F5" s="50" t="s">
        <v>89</v>
      </c>
      <c r="G5" s="50" t="s">
        <v>90</v>
      </c>
      <c r="H5" s="50" t="s">
        <v>91</v>
      </c>
      <c r="I5" s="50" t="s">
        <v>92</v>
      </c>
      <c r="J5" s="59" t="s">
        <v>93</v>
      </c>
      <c r="K5" s="62" t="s">
        <v>94</v>
      </c>
      <c r="L5" s="62" t="s">
        <v>95</v>
      </c>
      <c r="M5" s="62" t="s">
        <v>83</v>
      </c>
    </row>
    <row r="6" spans="1:13" ht="13.8" customHeight="1">
      <c r="A6" s="54"/>
      <c r="B6" s="54"/>
      <c r="C6" s="54"/>
      <c r="D6" s="50"/>
      <c r="E6" s="50"/>
      <c r="F6" s="50"/>
      <c r="G6" s="50"/>
      <c r="H6" s="50"/>
      <c r="I6" s="50"/>
      <c r="J6" s="60"/>
      <c r="K6" s="63"/>
      <c r="L6" s="63"/>
      <c r="M6" s="63"/>
    </row>
    <row r="7" spans="1:13" ht="13.8" customHeight="1">
      <c r="A7" s="54"/>
      <c r="B7" s="54"/>
      <c r="C7" s="54"/>
      <c r="D7" s="50"/>
      <c r="E7" s="50"/>
      <c r="F7" s="50"/>
      <c r="G7" s="50"/>
      <c r="H7" s="50"/>
      <c r="I7" s="50"/>
      <c r="J7" s="60"/>
      <c r="K7" s="63"/>
      <c r="L7" s="63"/>
      <c r="M7" s="63"/>
    </row>
    <row r="8" spans="1:13" ht="13.8" customHeight="1">
      <c r="A8" s="54"/>
      <c r="B8" s="54"/>
      <c r="C8" s="54"/>
      <c r="D8" s="50"/>
      <c r="E8" s="50"/>
      <c r="F8" s="50"/>
      <c r="G8" s="50"/>
      <c r="H8" s="50"/>
      <c r="I8" s="50"/>
      <c r="J8" s="60"/>
      <c r="K8" s="63"/>
      <c r="L8" s="63"/>
      <c r="M8" s="63"/>
    </row>
    <row r="9" spans="1:13" ht="45.6" customHeight="1">
      <c r="A9" s="54"/>
      <c r="B9" s="54"/>
      <c r="C9" s="55"/>
      <c r="D9" s="50"/>
      <c r="E9" s="50"/>
      <c r="F9" s="50"/>
      <c r="G9" s="50"/>
      <c r="H9" s="50"/>
      <c r="I9" s="50"/>
      <c r="J9" s="61"/>
      <c r="K9" s="64"/>
      <c r="L9" s="64"/>
      <c r="M9" s="64"/>
    </row>
    <row r="10" spans="1:13">
      <c r="A10" s="55"/>
      <c r="B10" s="55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9">
        <v>6</v>
      </c>
      <c r="I10" s="9">
        <v>7</v>
      </c>
      <c r="J10" s="9">
        <v>8</v>
      </c>
      <c r="K10" s="3">
        <v>3</v>
      </c>
      <c r="L10" s="3"/>
      <c r="M10" s="3">
        <v>4</v>
      </c>
    </row>
    <row r="11" spans="1:13">
      <c r="A11" s="2" t="s">
        <v>23</v>
      </c>
      <c r="B11" s="4" t="s">
        <v>24</v>
      </c>
      <c r="C11" s="11">
        <f>C12+C13+C14+C15+C16+C17+C30+C31</f>
        <v>814830.75067417754</v>
      </c>
      <c r="D11" s="11">
        <f t="shared" ref="D11:M11" si="0">D12+D13+D14+D15+D16+D17+D30+D31</f>
        <v>0</v>
      </c>
      <c r="E11" s="20">
        <f t="shared" si="0"/>
        <v>247988.37354</v>
      </c>
      <c r="F11" s="20">
        <f t="shared" si="0"/>
        <v>189950.86147999999</v>
      </c>
      <c r="G11" s="20">
        <f t="shared" si="0"/>
        <v>51179.94745</v>
      </c>
      <c r="H11" s="11">
        <f t="shared" si="0"/>
        <v>115753.41684000001</v>
      </c>
      <c r="I11" s="11">
        <f t="shared" si="0"/>
        <v>129152.58642000001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20">
        <f t="shared" si="0"/>
        <v>80805.564944177459</v>
      </c>
    </row>
    <row r="12" spans="1:13">
      <c r="A12" s="7" t="s">
        <v>96</v>
      </c>
      <c r="B12" s="4" t="s">
        <v>25</v>
      </c>
      <c r="C12" s="13">
        <f>SUM(D12:M12)</f>
        <v>748858.45777917665</v>
      </c>
      <c r="D12" s="13"/>
      <c r="E12" s="20">
        <v>247261.51279000001</v>
      </c>
      <c r="F12" s="20">
        <v>181440.09974999999</v>
      </c>
      <c r="G12" s="20">
        <v>48973.073120000001</v>
      </c>
      <c r="H12" s="13">
        <v>109315.98014</v>
      </c>
      <c r="I12" s="13">
        <v>109135.03675</v>
      </c>
      <c r="J12" s="13"/>
      <c r="K12" s="2"/>
      <c r="L12" s="2"/>
      <c r="M12" s="13">
        <f>$M$46/'2011'!$C$50*'2011'!C25</f>
        <v>52732.755229176561</v>
      </c>
    </row>
    <row r="13" spans="1:13">
      <c r="A13" s="7" t="s">
        <v>97</v>
      </c>
      <c r="B13" s="4" t="s">
        <v>26</v>
      </c>
      <c r="C13" s="13">
        <f t="shared" ref="C13:C35" si="1">SUM(D13:M13)</f>
        <v>65972.292895000894</v>
      </c>
      <c r="D13" s="13"/>
      <c r="E13" s="12">
        <v>726.86075000000005</v>
      </c>
      <c r="F13" s="12">
        <v>8510.7617300000002</v>
      </c>
      <c r="G13" s="12">
        <v>2206.8743300000001</v>
      </c>
      <c r="H13" s="13">
        <v>6437.4367000000002</v>
      </c>
      <c r="I13" s="13">
        <v>20017.54967</v>
      </c>
      <c r="J13" s="13"/>
      <c r="K13" s="2"/>
      <c r="L13" s="2"/>
      <c r="M13" s="13">
        <f>$M$46/'2011'!$C$50*'2011'!C26</f>
        <v>28072.809715000894</v>
      </c>
    </row>
    <row r="14" spans="1:13" ht="27.6">
      <c r="A14" s="5" t="s">
        <v>27</v>
      </c>
      <c r="B14" s="4" t="s">
        <v>31</v>
      </c>
      <c r="C14" s="13">
        <f t="shared" si="1"/>
        <v>0</v>
      </c>
      <c r="D14" s="14"/>
      <c r="E14" s="12"/>
      <c r="F14" s="20"/>
      <c r="G14" s="20"/>
      <c r="H14" s="14"/>
      <c r="I14" s="14"/>
      <c r="J14" s="14"/>
      <c r="K14" s="10"/>
      <c r="L14" s="10"/>
      <c r="M14" s="10"/>
    </row>
    <row r="15" spans="1:13">
      <c r="A15" s="6" t="s">
        <v>28</v>
      </c>
      <c r="B15" s="4" t="s">
        <v>32</v>
      </c>
      <c r="C15" s="13">
        <f t="shared" si="1"/>
        <v>0</v>
      </c>
      <c r="D15" s="14"/>
      <c r="E15" s="12"/>
      <c r="F15" s="20"/>
      <c r="G15" s="20"/>
      <c r="H15" s="14"/>
      <c r="I15" s="14"/>
      <c r="J15" s="14"/>
      <c r="K15" s="10"/>
      <c r="L15" s="10"/>
      <c r="M15" s="10"/>
    </row>
    <row r="16" spans="1:13">
      <c r="A16" s="2" t="s">
        <v>29</v>
      </c>
      <c r="B16" s="4" t="s">
        <v>33</v>
      </c>
      <c r="C16" s="13">
        <f t="shared" si="1"/>
        <v>0</v>
      </c>
      <c r="D16" s="13"/>
      <c r="E16" s="12"/>
      <c r="F16" s="20"/>
      <c r="G16" s="20"/>
      <c r="H16" s="13"/>
      <c r="I16" s="13"/>
      <c r="J16" s="13"/>
      <c r="K16" s="2"/>
      <c r="L16" s="2"/>
      <c r="M16" s="2"/>
    </row>
    <row r="17" spans="1:13">
      <c r="A17" s="2" t="s">
        <v>81</v>
      </c>
      <c r="B17" s="4" t="s">
        <v>34</v>
      </c>
      <c r="C17" s="13">
        <f t="shared" si="1"/>
        <v>0</v>
      </c>
      <c r="D17" s="16"/>
      <c r="E17" s="12"/>
      <c r="F17" s="12"/>
      <c r="G17" s="12"/>
      <c r="H17" s="16"/>
      <c r="I17" s="16"/>
      <c r="J17" s="16"/>
      <c r="K17" s="17"/>
      <c r="L17" s="17"/>
      <c r="M17" s="17"/>
    </row>
    <row r="18" spans="1:13" hidden="1">
      <c r="A18" s="7" t="s">
        <v>30</v>
      </c>
      <c r="B18" s="4" t="s">
        <v>35</v>
      </c>
      <c r="C18" s="13">
        <f t="shared" si="1"/>
        <v>0</v>
      </c>
      <c r="D18" s="14"/>
      <c r="E18" s="12"/>
      <c r="F18" s="15"/>
      <c r="G18" s="15"/>
      <c r="H18" s="14"/>
      <c r="I18" s="14"/>
      <c r="J18" s="14"/>
      <c r="K18" s="10"/>
      <c r="L18" s="10"/>
      <c r="M18" s="10"/>
    </row>
    <row r="19" spans="1:13" hidden="1">
      <c r="A19" s="7" t="s">
        <v>38</v>
      </c>
      <c r="B19" s="4" t="s">
        <v>36</v>
      </c>
      <c r="C19" s="13">
        <f t="shared" si="1"/>
        <v>0</v>
      </c>
      <c r="D19" s="13"/>
      <c r="E19" s="13"/>
      <c r="F19" s="13"/>
      <c r="G19" s="13"/>
      <c r="H19" s="13"/>
      <c r="I19" s="13"/>
      <c r="J19" s="13"/>
      <c r="K19" s="2"/>
      <c r="L19" s="2"/>
      <c r="M19" s="2"/>
    </row>
    <row r="20" spans="1:13" hidden="1">
      <c r="A20" s="7" t="s">
        <v>39</v>
      </c>
      <c r="B20" s="4" t="s">
        <v>37</v>
      </c>
      <c r="C20" s="13">
        <f t="shared" si="1"/>
        <v>0</v>
      </c>
      <c r="D20" s="13"/>
      <c r="E20" s="13"/>
      <c r="F20" s="13"/>
      <c r="G20" s="13"/>
      <c r="H20" s="13"/>
      <c r="I20" s="13"/>
      <c r="J20" s="13"/>
      <c r="K20" s="2"/>
      <c r="L20" s="2"/>
      <c r="M20" s="2"/>
    </row>
    <row r="21" spans="1:13" hidden="1">
      <c r="A21" s="8" t="s">
        <v>40</v>
      </c>
      <c r="B21" s="4" t="s">
        <v>42</v>
      </c>
      <c r="C21" s="13">
        <f t="shared" si="1"/>
        <v>0</v>
      </c>
      <c r="D21" s="13"/>
      <c r="E21" s="13"/>
      <c r="F21" s="13"/>
      <c r="G21" s="13"/>
      <c r="H21" s="13"/>
      <c r="I21" s="13"/>
      <c r="J21" s="13"/>
      <c r="K21" s="2"/>
      <c r="L21" s="2"/>
      <c r="M21" s="2"/>
    </row>
    <row r="22" spans="1:13" hidden="1">
      <c r="A22" s="8" t="s">
        <v>41</v>
      </c>
      <c r="B22" s="4" t="s">
        <v>43</v>
      </c>
      <c r="C22" s="13">
        <f t="shared" si="1"/>
        <v>0</v>
      </c>
      <c r="D22" s="13"/>
      <c r="E22" s="13"/>
      <c r="F22" s="13"/>
      <c r="G22" s="13"/>
      <c r="H22" s="13"/>
      <c r="I22" s="13"/>
      <c r="J22" s="13"/>
      <c r="K22" s="2"/>
      <c r="L22" s="2"/>
      <c r="M22" s="2"/>
    </row>
    <row r="23" spans="1:13" hidden="1">
      <c r="A23" s="7" t="s">
        <v>44</v>
      </c>
      <c r="B23" s="4" t="s">
        <v>56</v>
      </c>
      <c r="C23" s="13">
        <f t="shared" si="1"/>
        <v>0</v>
      </c>
      <c r="D23" s="13"/>
      <c r="E23" s="13"/>
      <c r="F23" s="13"/>
      <c r="G23" s="13"/>
      <c r="H23" s="13"/>
      <c r="I23" s="13"/>
      <c r="J23" s="13"/>
      <c r="K23" s="2"/>
      <c r="L23" s="2"/>
      <c r="M23" s="2"/>
    </row>
    <row r="24" spans="1:13" hidden="1">
      <c r="A24" s="7" t="s">
        <v>45</v>
      </c>
      <c r="B24" s="4" t="s">
        <v>57</v>
      </c>
      <c r="C24" s="13">
        <f t="shared" si="1"/>
        <v>0</v>
      </c>
      <c r="D24" s="13"/>
      <c r="E24" s="13"/>
      <c r="F24" s="13"/>
      <c r="G24" s="13"/>
      <c r="H24" s="13"/>
      <c r="I24" s="13"/>
      <c r="J24" s="13"/>
      <c r="K24" s="2"/>
      <c r="L24" s="2"/>
      <c r="M24" s="2"/>
    </row>
    <row r="25" spans="1:13" hidden="1">
      <c r="A25" s="8" t="s">
        <v>46</v>
      </c>
      <c r="B25" s="4" t="s">
        <v>58</v>
      </c>
      <c r="C25" s="13">
        <f t="shared" si="1"/>
        <v>0</v>
      </c>
      <c r="D25" s="13"/>
      <c r="E25" s="13"/>
      <c r="F25" s="13"/>
      <c r="G25" s="13"/>
      <c r="H25" s="13"/>
      <c r="I25" s="13"/>
      <c r="J25" s="13"/>
      <c r="K25" s="2"/>
      <c r="L25" s="2"/>
      <c r="M25" s="2"/>
    </row>
    <row r="26" spans="1:13" hidden="1">
      <c r="A26" s="7" t="s">
        <v>47</v>
      </c>
      <c r="B26" s="4" t="s">
        <v>59</v>
      </c>
      <c r="C26" s="13">
        <f t="shared" si="1"/>
        <v>0</v>
      </c>
      <c r="D26" s="13"/>
      <c r="E26" s="13"/>
      <c r="F26" s="13"/>
      <c r="G26" s="13"/>
      <c r="H26" s="13"/>
      <c r="I26" s="13"/>
      <c r="J26" s="13"/>
      <c r="K26" s="2"/>
      <c r="L26" s="2"/>
      <c r="M26" s="2"/>
    </row>
    <row r="27" spans="1:13" hidden="1">
      <c r="A27" s="8" t="s">
        <v>48</v>
      </c>
      <c r="B27" s="4" t="s">
        <v>60</v>
      </c>
      <c r="C27" s="13">
        <f t="shared" si="1"/>
        <v>0</v>
      </c>
      <c r="D27" s="13"/>
      <c r="E27" s="13"/>
      <c r="F27" s="13"/>
      <c r="G27" s="13"/>
      <c r="H27" s="13"/>
      <c r="I27" s="13"/>
      <c r="J27" s="13"/>
      <c r="K27" s="2"/>
      <c r="L27" s="2"/>
      <c r="M27" s="2"/>
    </row>
    <row r="28" spans="1:13" hidden="1">
      <c r="A28" s="8" t="s">
        <v>49</v>
      </c>
      <c r="B28" s="4" t="s">
        <v>61</v>
      </c>
      <c r="C28" s="13">
        <f t="shared" si="1"/>
        <v>0</v>
      </c>
      <c r="D28" s="13"/>
      <c r="E28" s="13"/>
      <c r="F28" s="13"/>
      <c r="G28" s="13"/>
      <c r="H28" s="13"/>
      <c r="I28" s="13"/>
      <c r="J28" s="13"/>
      <c r="K28" s="2"/>
      <c r="L28" s="2"/>
      <c r="M28" s="2"/>
    </row>
    <row r="29" spans="1:13" hidden="1">
      <c r="A29" s="7" t="s">
        <v>50</v>
      </c>
      <c r="B29" s="4" t="s">
        <v>62</v>
      </c>
      <c r="C29" s="13">
        <f t="shared" si="1"/>
        <v>0</v>
      </c>
      <c r="D29" s="13"/>
      <c r="E29" s="13"/>
      <c r="F29" s="13"/>
      <c r="G29" s="13"/>
      <c r="H29" s="13"/>
      <c r="I29" s="13"/>
      <c r="J29" s="13"/>
      <c r="K29" s="2"/>
      <c r="L29" s="2"/>
      <c r="M29" s="2"/>
    </row>
    <row r="30" spans="1:13">
      <c r="A30" s="2" t="s">
        <v>51</v>
      </c>
      <c r="B30" s="4" t="s">
        <v>63</v>
      </c>
      <c r="C30" s="13">
        <f t="shared" si="1"/>
        <v>0</v>
      </c>
      <c r="D30" s="13"/>
      <c r="E30" s="13"/>
      <c r="F30" s="13"/>
      <c r="G30" s="13"/>
      <c r="H30" s="13"/>
      <c r="I30" s="13"/>
      <c r="J30" s="13"/>
      <c r="K30" s="2"/>
      <c r="L30" s="2"/>
      <c r="M30" s="2"/>
    </row>
    <row r="31" spans="1:13">
      <c r="A31" s="2" t="s">
        <v>52</v>
      </c>
      <c r="B31" s="4" t="s">
        <v>64</v>
      </c>
      <c r="C31" s="13">
        <f t="shared" si="1"/>
        <v>0</v>
      </c>
      <c r="D31" s="13"/>
      <c r="E31" s="13"/>
      <c r="F31" s="13"/>
      <c r="G31" s="13"/>
      <c r="H31" s="13"/>
      <c r="I31" s="13"/>
      <c r="J31" s="13"/>
      <c r="K31" s="2"/>
      <c r="L31" s="2"/>
      <c r="M31" s="2"/>
    </row>
    <row r="32" spans="1:13">
      <c r="A32" s="19" t="s">
        <v>99</v>
      </c>
      <c r="B32" s="4"/>
      <c r="C32" s="13">
        <f>C11</f>
        <v>814830.75067417754</v>
      </c>
      <c r="D32" s="13">
        <f t="shared" ref="D32:M32" si="2">D11</f>
        <v>0</v>
      </c>
      <c r="E32" s="13">
        <f t="shared" si="2"/>
        <v>247988.37354</v>
      </c>
      <c r="F32" s="13">
        <f t="shared" si="2"/>
        <v>189950.86147999999</v>
      </c>
      <c r="G32" s="13">
        <f t="shared" si="2"/>
        <v>51179.94745</v>
      </c>
      <c r="H32" s="13">
        <f t="shared" si="2"/>
        <v>115753.41684000001</v>
      </c>
      <c r="I32" s="13">
        <f t="shared" si="2"/>
        <v>129152.58642000001</v>
      </c>
      <c r="J32" s="13">
        <f t="shared" si="2"/>
        <v>0</v>
      </c>
      <c r="K32" s="13">
        <f t="shared" si="2"/>
        <v>0</v>
      </c>
      <c r="L32" s="13">
        <f t="shared" si="2"/>
        <v>0</v>
      </c>
      <c r="M32" s="13">
        <f t="shared" si="2"/>
        <v>80805.564944177459</v>
      </c>
    </row>
    <row r="33" spans="1:14" ht="27.6">
      <c r="A33" s="18" t="s">
        <v>106</v>
      </c>
      <c r="B33" s="4"/>
      <c r="C33" s="13">
        <f t="shared" si="1"/>
        <v>69172.755079423994</v>
      </c>
      <c r="D33" s="13"/>
      <c r="E33" s="13">
        <v>16478.835899999998</v>
      </c>
      <c r="F33" s="13">
        <v>9612.5455899999997</v>
      </c>
      <c r="G33" s="13">
        <v>2899.25776</v>
      </c>
      <c r="H33" s="13">
        <v>21847.06149</v>
      </c>
      <c r="I33" s="13">
        <v>17038.786700000001</v>
      </c>
      <c r="J33" s="13"/>
      <c r="K33" s="2"/>
      <c r="L33" s="2"/>
      <c r="M33" s="13">
        <f>$M$46/'2011'!$C$50*'2011'!C46</f>
        <v>1296.267639424002</v>
      </c>
    </row>
    <row r="34" spans="1:14">
      <c r="A34" s="18" t="s">
        <v>101</v>
      </c>
      <c r="B34" s="4"/>
      <c r="C34" s="13">
        <f t="shared" si="1"/>
        <v>4377.6492475003015</v>
      </c>
      <c r="D34" s="13"/>
      <c r="E34" s="13">
        <v>78.079170000000005</v>
      </c>
      <c r="F34" s="13">
        <v>914.22357</v>
      </c>
      <c r="G34" s="13">
        <v>237.06181000000001</v>
      </c>
      <c r="H34" s="13">
        <v>691.50760000000002</v>
      </c>
      <c r="I34" s="13">
        <v>2150.2794199999998</v>
      </c>
      <c r="J34" s="13"/>
      <c r="K34" s="2"/>
      <c r="L34" s="2"/>
      <c r="M34" s="13">
        <f>$M$46/'2011'!$C$50*'2011'!C47</f>
        <v>306.49767750030185</v>
      </c>
    </row>
    <row r="35" spans="1:14">
      <c r="A35" s="7" t="s">
        <v>98</v>
      </c>
      <c r="B35" s="4"/>
      <c r="C35" s="13">
        <f t="shared" si="1"/>
        <v>134922.59247650261</v>
      </c>
      <c r="D35" s="13"/>
      <c r="E35" s="13">
        <v>15877.722030000001</v>
      </c>
      <c r="F35" s="13">
        <v>6579.4516599999997</v>
      </c>
      <c r="G35" s="13">
        <v>1502.3295000000001</v>
      </c>
      <c r="H35" s="13">
        <v>22034.988840000002</v>
      </c>
      <c r="I35" s="13">
        <v>62281.568200000002</v>
      </c>
      <c r="J35" s="13"/>
      <c r="K35" s="2"/>
      <c r="L35" s="2"/>
      <c r="M35" s="13">
        <f>$M$46/'2011'!$C$50*'2011'!C48</f>
        <v>26646.532246502622</v>
      </c>
    </row>
    <row r="36" spans="1:14" ht="27.6">
      <c r="A36" s="18" t="s">
        <v>107</v>
      </c>
      <c r="B36" s="4"/>
      <c r="C36" s="13">
        <f>SUM(D36:M36)</f>
        <v>81260.683582395606</v>
      </c>
      <c r="D36" s="13"/>
      <c r="E36" s="13">
        <v>1602.5651399999999</v>
      </c>
      <c r="F36" s="13">
        <v>8126.1947600000003</v>
      </c>
      <c r="G36" s="13">
        <v>3553.6203599999999</v>
      </c>
      <c r="H36" s="13">
        <v>11.01943</v>
      </c>
      <c r="I36" s="13">
        <v>30914.844799999999</v>
      </c>
      <c r="J36" s="13"/>
      <c r="K36" s="2"/>
      <c r="L36" s="2"/>
      <c r="M36" s="13">
        <f>$M$46/'2011'!$C$50*'2011'!C49</f>
        <v>37052.439092395609</v>
      </c>
    </row>
    <row r="37" spans="1:14">
      <c r="A37" s="3" t="s">
        <v>105</v>
      </c>
      <c r="B37" s="4" t="s">
        <v>65</v>
      </c>
      <c r="C37" s="13">
        <f>C32+C33+C34+C35+C36</f>
        <v>1104564.4310600001</v>
      </c>
      <c r="D37" s="13">
        <f t="shared" ref="D37:M37" si="3">D32+D33+D34+D35+D36</f>
        <v>0</v>
      </c>
      <c r="E37" s="13">
        <f t="shared" si="3"/>
        <v>282025.57578000001</v>
      </c>
      <c r="F37" s="13">
        <f t="shared" si="3"/>
        <v>215183.27705999999</v>
      </c>
      <c r="G37" s="13">
        <f t="shared" si="3"/>
        <v>59372.21688</v>
      </c>
      <c r="H37" s="13">
        <f t="shared" si="3"/>
        <v>160337.99420000002</v>
      </c>
      <c r="I37" s="13">
        <f t="shared" si="3"/>
        <v>241538.06554000001</v>
      </c>
      <c r="J37" s="13">
        <f t="shared" si="3"/>
        <v>0</v>
      </c>
      <c r="K37" s="13">
        <f t="shared" si="3"/>
        <v>0</v>
      </c>
      <c r="L37" s="13">
        <f t="shared" si="3"/>
        <v>0</v>
      </c>
      <c r="M37" s="13">
        <f t="shared" si="3"/>
        <v>146107.30160000001</v>
      </c>
    </row>
    <row r="38" spans="1:14">
      <c r="A38" s="5" t="s">
        <v>103</v>
      </c>
      <c r="B38" s="4" t="s">
        <v>66</v>
      </c>
      <c r="C38" s="13">
        <f>SUM(D38:M38)</f>
        <v>279869</v>
      </c>
      <c r="D38" s="13">
        <v>0</v>
      </c>
      <c r="E38" s="13"/>
      <c r="F38" s="13"/>
      <c r="G38" s="13"/>
      <c r="H38" s="13"/>
      <c r="I38" s="13"/>
      <c r="J38" s="13">
        <v>9331</v>
      </c>
      <c r="K38" s="2">
        <v>14302</v>
      </c>
      <c r="L38" s="2">
        <v>26696</v>
      </c>
      <c r="M38" s="13">
        <f>265567-L38-J38</f>
        <v>229540</v>
      </c>
    </row>
    <row r="39" spans="1:14">
      <c r="A39" s="2" t="s">
        <v>53</v>
      </c>
      <c r="B39" s="4" t="s">
        <v>67</v>
      </c>
      <c r="C39" s="16">
        <f>C38+C37</f>
        <v>1384433.4310600001</v>
      </c>
      <c r="D39" s="16">
        <f t="shared" ref="D39:M39" si="4">D38+D37</f>
        <v>0</v>
      </c>
      <c r="E39" s="16">
        <f t="shared" si="4"/>
        <v>282025.57578000001</v>
      </c>
      <c r="F39" s="16">
        <f t="shared" si="4"/>
        <v>215183.27705999999</v>
      </c>
      <c r="G39" s="16">
        <f t="shared" si="4"/>
        <v>59372.21688</v>
      </c>
      <c r="H39" s="16">
        <f t="shared" si="4"/>
        <v>160337.99420000002</v>
      </c>
      <c r="I39" s="16">
        <f t="shared" si="4"/>
        <v>241538.06554000001</v>
      </c>
      <c r="J39" s="16">
        <f t="shared" si="4"/>
        <v>9331</v>
      </c>
      <c r="K39" s="16">
        <f t="shared" si="4"/>
        <v>14302</v>
      </c>
      <c r="L39" s="16">
        <f t="shared" si="4"/>
        <v>26696</v>
      </c>
      <c r="M39" s="16">
        <f t="shared" si="4"/>
        <v>375647.30160000001</v>
      </c>
    </row>
    <row r="41" spans="1:14" hidden="1">
      <c r="M41" t="s">
        <v>108</v>
      </c>
    </row>
    <row r="42" spans="1:14" hidden="1">
      <c r="M42">
        <v>27910354.91</v>
      </c>
      <c r="N42">
        <v>2500</v>
      </c>
    </row>
    <row r="43" spans="1:14" hidden="1">
      <c r="M43">
        <v>101979620.81999999</v>
      </c>
      <c r="N43">
        <v>2601</v>
      </c>
    </row>
    <row r="44" spans="1:14" hidden="1">
      <c r="M44">
        <v>16048625.890000001</v>
      </c>
      <c r="N44">
        <v>2602</v>
      </c>
    </row>
    <row r="45" spans="1:14" hidden="1">
      <c r="M45">
        <v>168699.98</v>
      </c>
      <c r="N45">
        <v>4400</v>
      </c>
    </row>
    <row r="46" spans="1:14" hidden="1">
      <c r="M46" s="1">
        <f>SUM(M42:M45)/1000</f>
        <v>146107.30160000001</v>
      </c>
    </row>
  </sheetData>
  <mergeCells count="16">
    <mergeCell ref="G5:G9"/>
    <mergeCell ref="H5:H9"/>
    <mergeCell ref="A2:M2"/>
    <mergeCell ref="K3:M3"/>
    <mergeCell ref="C4:C9"/>
    <mergeCell ref="D4:M4"/>
    <mergeCell ref="B4:B10"/>
    <mergeCell ref="A4:A10"/>
    <mergeCell ref="D5:D9"/>
    <mergeCell ref="E5:E9"/>
    <mergeCell ref="F5:F9"/>
    <mergeCell ref="I5:I9"/>
    <mergeCell ref="J5:J9"/>
    <mergeCell ref="K5:K9"/>
    <mergeCell ref="L5:L9"/>
    <mergeCell ref="M5:M9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2011</vt:lpstr>
      <vt:lpstr>расшифровка расходов</vt:lpstr>
      <vt:lpstr>'2011'!Область_печати</vt:lpstr>
      <vt:lpstr>'расшифровка расходов'!Область_печати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Ludmila Plekhanova / VSC Head of Planning Department</cp:lastModifiedBy>
  <cp:lastPrinted>2013-02-25T22:15:56Z</cp:lastPrinted>
  <dcterms:created xsi:type="dcterms:W3CDTF">2013-02-24T23:33:05Z</dcterms:created>
  <dcterms:modified xsi:type="dcterms:W3CDTF">2013-04-09T21:19:44Z</dcterms:modified>
</cp:coreProperties>
</file>