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640" windowHeight="9525"/>
  </bookViews>
  <sheets>
    <sheet name="перевалка" sheetId="1" r:id="rId1"/>
    <sheet name="хранение" sheetId="2" r:id="rId2"/>
    <sheet name="Лист1" sheetId="3" r:id="rId3"/>
  </sheets>
  <definedNames>
    <definedName name="_xlnm.Print_Area" localSheetId="0">перевалка!$A$1:$G$44</definedName>
    <definedName name="_xlnm.Print_Area" localSheetId="1">хранение!$A$1:$G$46</definedName>
  </definedNames>
  <calcPr calcId="125725"/>
</workbook>
</file>

<file path=xl/calcChain.xml><?xml version="1.0" encoding="utf-8"?>
<calcChain xmlns="http://schemas.openxmlformats.org/spreadsheetml/2006/main">
  <c r="F25" i="1"/>
  <c r="F24"/>
  <c r="E25"/>
  <c r="E24"/>
  <c r="D25"/>
  <c r="D24"/>
  <c r="F27"/>
  <c r="F26"/>
  <c r="F31"/>
  <c r="F30"/>
  <c r="E27"/>
  <c r="E26"/>
  <c r="E31"/>
  <c r="E30"/>
  <c r="D27" l="1"/>
  <c r="D26"/>
  <c r="D31"/>
  <c r="D30"/>
  <c r="D35" i="2" l="1"/>
  <c r="D31"/>
  <c r="E31"/>
  <c r="D26"/>
  <c r="E25"/>
  <c r="D30"/>
  <c r="D25"/>
  <c r="F28" l="1"/>
  <c r="F27"/>
  <c r="F26"/>
  <c r="F25"/>
  <c r="F33"/>
  <c r="F32"/>
  <c r="F31"/>
  <c r="F30"/>
  <c r="E28"/>
  <c r="E27"/>
  <c r="E26"/>
  <c r="E33"/>
  <c r="E32"/>
  <c r="E30"/>
  <c r="D28"/>
  <c r="D27"/>
  <c r="D33"/>
  <c r="D32"/>
  <c r="D35" i="3"/>
  <c r="F33"/>
  <c r="E33"/>
  <c r="D33"/>
  <c r="F32"/>
  <c r="E32"/>
  <c r="D32"/>
  <c r="F31"/>
  <c r="E31"/>
  <c r="D31"/>
  <c r="F30"/>
  <c r="E30"/>
  <c r="D30"/>
  <c r="F28"/>
  <c r="E28"/>
  <c r="D28"/>
  <c r="F27"/>
  <c r="E27"/>
  <c r="D27"/>
  <c r="F26"/>
  <c r="E26"/>
  <c r="D26"/>
  <c r="F25"/>
  <c r="E25"/>
  <c r="D25"/>
</calcChain>
</file>

<file path=xl/sharedStrings.xml><?xml version="1.0" encoding="utf-8"?>
<sst xmlns="http://schemas.openxmlformats.org/spreadsheetml/2006/main" count="160" uniqueCount="70">
  <si>
    <t>Приложение №1</t>
  </si>
  <si>
    <t>к приказу Федеральной антимонопольной службы</t>
  </si>
  <si>
    <t>от 8 апреля 2011г. №254</t>
  </si>
  <si>
    <t>(с измеенениями от 2 мая 2012 г.)</t>
  </si>
  <si>
    <t>Основные потребительские характеристики регулируемых работ (услуг) и их соответствие государственным и иным</t>
  </si>
  <si>
    <t>предоставляемые</t>
  </si>
  <si>
    <t>(наименование субъекта естественных монополий)</t>
  </si>
  <si>
    <t>на территории</t>
  </si>
  <si>
    <t>за период</t>
  </si>
  <si>
    <t xml:space="preserve">(наименование, место нахождения, ФИО руководителя, контактные данные) </t>
  </si>
  <si>
    <t>сведения о юридическом лице:</t>
  </si>
  <si>
    <t>№ п/п</t>
  </si>
  <si>
    <t>Перечень регулируемых работ(услуг)</t>
  </si>
  <si>
    <t>Нормативные правовые акты, которыми утверждены правила оказания соответствующих работ(услуг,государственные или иные стандарты (при наличии)</t>
  </si>
  <si>
    <t>1.</t>
  </si>
  <si>
    <t>2.</t>
  </si>
  <si>
    <t>3.</t>
  </si>
  <si>
    <t>ООО "Восточная Стивидорная Компания"</t>
  </si>
  <si>
    <t>(наименование субъекта Российской Федерации)</t>
  </si>
  <si>
    <t>Российская Федерация</t>
  </si>
  <si>
    <t>ООО "Восточная Стивидорная Компания",Приморский край,г. Находка, Внутрипортовая,14А</t>
  </si>
  <si>
    <t>ФОРМА  9в-2</t>
  </si>
  <si>
    <t>утвержденным стандартам качества в сфере услуг в морских портах.</t>
  </si>
  <si>
    <t>Основные потребительские характеристики регулируемых работ (услуг)</t>
  </si>
  <si>
    <t>грузовые операции</t>
  </si>
  <si>
    <t>Пассажирские операции</t>
  </si>
  <si>
    <t>Приказ ФТС от 20 февраля  2009г. N19-т/4  об утверждении тарифов на услуги в моском порту, оказываемые ООО "Восточная Стивидорная Компания"</t>
  </si>
  <si>
    <t>Каботажные операции (штуки, тонны, куб.м.)</t>
  </si>
  <si>
    <t>Перевалка груженых  20 фут.контейнеров</t>
  </si>
  <si>
    <t>Перевалка груженых  40 фут.контейнеров</t>
  </si>
  <si>
    <t>Перевалка порожних  40 фут.контейнеров</t>
  </si>
  <si>
    <t>Перевалка порожних  20 фут.контейнеров</t>
  </si>
  <si>
    <t>4.</t>
  </si>
  <si>
    <t>5.</t>
  </si>
  <si>
    <t>6.</t>
  </si>
  <si>
    <t>Перевалка груженых опасными грузами  20 фут.контейнеров</t>
  </si>
  <si>
    <t>Перевалка груженых опасными грузами  40 фут.контейнеров</t>
  </si>
  <si>
    <t>7.</t>
  </si>
  <si>
    <t>8.</t>
  </si>
  <si>
    <t>Перевалка груженых рефрижераторных   40 фут.контейнеров</t>
  </si>
  <si>
    <t>(с изменениями от 2 мая 2012 г.)</t>
  </si>
  <si>
    <t>Хранение   20 фут.контейнеров (груженых,порожних)</t>
  </si>
  <si>
    <t>1.1.</t>
  </si>
  <si>
    <t>с 1 по 5 сутки</t>
  </si>
  <si>
    <t>1.2.</t>
  </si>
  <si>
    <t>с 6 по 14 сутки</t>
  </si>
  <si>
    <t>1.3.</t>
  </si>
  <si>
    <t>с 15 по 30 сутки</t>
  </si>
  <si>
    <t>1.4.</t>
  </si>
  <si>
    <t>свыше 30 суток</t>
  </si>
  <si>
    <t>Хранение  40 фут.контейнеров (груженых,порожних)</t>
  </si>
  <si>
    <t>2.1.</t>
  </si>
  <si>
    <t>2.2.</t>
  </si>
  <si>
    <t>2.3.</t>
  </si>
  <si>
    <t>2.4.</t>
  </si>
  <si>
    <t>3.1.</t>
  </si>
  <si>
    <t>с первых суток</t>
  </si>
  <si>
    <t>Управляющий  директор  Местулов В.Е.   Тел.(4236) 665-305</t>
  </si>
  <si>
    <t>Экспортные операции (штуки, тонны, куб.м.)</t>
  </si>
  <si>
    <t>Перевалка груженых  рефрижераторных  20 фут.контейнеров</t>
  </si>
  <si>
    <t>Импортные операции (штуки, тонны, куб.м.)</t>
  </si>
  <si>
    <t>Хранение 20,40 фут. Реф.контейнеров (с подключением к электропитанию)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</si>
  <si>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</si>
  <si>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9 месяцев  2014 год</t>
  </si>
  <si>
    <t>1 пол-е</t>
  </si>
  <si>
    <t>9 месяцев  2014 год</t>
  </si>
  <si>
    <t>Управляющий директор ООО "ВСК"</t>
  </si>
  <si>
    <t>В.Е.Местулов</t>
  </si>
  <si>
    <t>Исполнитель:</t>
  </si>
  <si>
    <t>Леонова Т.И.</t>
  </si>
</sst>
</file>

<file path=xl/styles.xml><?xml version="1.0" encoding="utf-8"?>
<styleSheet xmlns="http://schemas.openxmlformats.org/spreadsheetml/2006/main">
  <fonts count="8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/>
    </xf>
    <xf numFmtId="0" fontId="0" fillId="0" borderId="1" xfId="0" applyBorder="1"/>
    <xf numFmtId="0" fontId="7" fillId="0" borderId="0" xfId="0" applyFont="1"/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0" fillId="0" borderId="1" xfId="0" applyFill="1" applyBorder="1"/>
    <xf numFmtId="0" fontId="5" fillId="0" borderId="1" xfId="0" applyFont="1" applyBorder="1" applyAlignment="1">
      <alignment horizontal="center" wrapText="1"/>
    </xf>
    <xf numFmtId="0" fontId="0" fillId="2" borderId="1" xfId="0" applyFill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4"/>
  <sheetViews>
    <sheetView tabSelected="1" zoomScale="90" zoomScaleNormal="90" workbookViewId="0">
      <selection sqref="A1:G44"/>
    </sheetView>
  </sheetViews>
  <sheetFormatPr defaultRowHeight="12.75"/>
  <cols>
    <col min="1" max="1" width="5.7109375" customWidth="1"/>
    <col min="2" max="2" width="20.42578125" customWidth="1"/>
    <col min="3" max="3" width="25.7109375" customWidth="1"/>
    <col min="4" max="6" width="19.42578125" customWidth="1"/>
    <col min="7" max="7" width="12.85546875" customWidth="1"/>
  </cols>
  <sheetData>
    <row r="1" spans="1:7">
      <c r="G1" s="1" t="s">
        <v>0</v>
      </c>
    </row>
    <row r="2" spans="1:7">
      <c r="G2" s="1" t="s">
        <v>1</v>
      </c>
    </row>
    <row r="3" spans="1:7">
      <c r="G3" s="1" t="s">
        <v>2</v>
      </c>
    </row>
    <row r="4" spans="1:7">
      <c r="G4" s="1" t="s">
        <v>3</v>
      </c>
    </row>
    <row r="5" spans="1:7">
      <c r="G5" s="1"/>
    </row>
    <row r="6" spans="1:7">
      <c r="G6" s="3" t="s">
        <v>21</v>
      </c>
    </row>
    <row r="9" spans="1:7" ht="15">
      <c r="A9" s="24" t="s">
        <v>4</v>
      </c>
      <c r="B9" s="24"/>
      <c r="C9" s="24"/>
      <c r="D9" s="24"/>
      <c r="E9" s="24"/>
      <c r="F9" s="24"/>
      <c r="G9" s="24"/>
    </row>
    <row r="10" spans="1:7" ht="15">
      <c r="A10" s="24" t="s">
        <v>22</v>
      </c>
      <c r="B10" s="24"/>
      <c r="C10" s="24"/>
      <c r="D10" s="24"/>
      <c r="E10" s="24"/>
      <c r="F10" s="24"/>
      <c r="G10" s="24"/>
    </row>
    <row r="12" spans="1:7">
      <c r="A12" t="s">
        <v>5</v>
      </c>
      <c r="C12" s="8" t="s">
        <v>17</v>
      </c>
    </row>
    <row r="13" spans="1:7">
      <c r="A13" s="4" t="s">
        <v>6</v>
      </c>
    </row>
    <row r="14" spans="1:7">
      <c r="A14" t="s">
        <v>7</v>
      </c>
      <c r="C14" s="8" t="s">
        <v>19</v>
      </c>
    </row>
    <row r="15" spans="1:7">
      <c r="A15" s="4" t="s">
        <v>18</v>
      </c>
    </row>
    <row r="16" spans="1:7">
      <c r="A16" t="s">
        <v>8</v>
      </c>
      <c r="C16" s="8" t="s">
        <v>65</v>
      </c>
    </row>
    <row r="17" spans="1:12" ht="30.75" customHeight="1">
      <c r="A17" s="13" t="s">
        <v>10</v>
      </c>
      <c r="D17" s="29" t="s">
        <v>20</v>
      </c>
      <c r="E17" s="29"/>
      <c r="F17" s="29"/>
      <c r="G17" s="29"/>
    </row>
    <row r="18" spans="1:12" ht="30.75" customHeight="1">
      <c r="A18" s="28" t="s">
        <v>9</v>
      </c>
      <c r="B18" s="28"/>
      <c r="C18" s="28"/>
      <c r="D18" s="30" t="s">
        <v>57</v>
      </c>
      <c r="E18" s="30"/>
      <c r="F18" s="30"/>
      <c r="G18" s="30"/>
    </row>
    <row r="20" spans="1:12" ht="30.6" customHeight="1">
      <c r="A20" s="27" t="s">
        <v>11</v>
      </c>
      <c r="B20" s="26" t="s">
        <v>12</v>
      </c>
      <c r="C20" s="25" t="s">
        <v>13</v>
      </c>
      <c r="D20" s="17" t="s">
        <v>23</v>
      </c>
      <c r="E20" s="18"/>
      <c r="F20" s="18"/>
      <c r="G20" s="19"/>
    </row>
    <row r="21" spans="1:12" ht="17.45" customHeight="1">
      <c r="A21" s="27"/>
      <c r="B21" s="26"/>
      <c r="C21" s="25"/>
      <c r="D21" s="20" t="s">
        <v>24</v>
      </c>
      <c r="E21" s="21"/>
      <c r="F21" s="21"/>
      <c r="G21" s="22"/>
      <c r="L21" t="s">
        <v>62</v>
      </c>
    </row>
    <row r="22" spans="1:12" ht="34.9" customHeight="1">
      <c r="A22" s="27"/>
      <c r="B22" s="26"/>
      <c r="C22" s="25"/>
      <c r="D22" s="12" t="s">
        <v>60</v>
      </c>
      <c r="E22" s="11" t="s">
        <v>58</v>
      </c>
      <c r="F22" s="10" t="s">
        <v>27</v>
      </c>
      <c r="G22" s="11" t="s">
        <v>25</v>
      </c>
      <c r="H22" s="5"/>
      <c r="I22" s="5"/>
    </row>
    <row r="23" spans="1:12">
      <c r="A23" s="6">
        <v>1</v>
      </c>
      <c r="B23" s="6">
        <v>2</v>
      </c>
      <c r="C23" s="6">
        <v>3</v>
      </c>
      <c r="D23" s="6">
        <v>4</v>
      </c>
      <c r="E23" s="6">
        <v>5</v>
      </c>
      <c r="F23" s="6">
        <v>6</v>
      </c>
      <c r="G23" s="6">
        <v>7</v>
      </c>
    </row>
    <row r="24" spans="1:12" ht="39.75" customHeight="1">
      <c r="A24" s="7" t="s">
        <v>14</v>
      </c>
      <c r="B24" s="9" t="s">
        <v>28</v>
      </c>
      <c r="C24" s="23" t="s">
        <v>26</v>
      </c>
      <c r="D24" s="7">
        <f>1959+40898-D28</f>
        <v>39576</v>
      </c>
      <c r="E24" s="7">
        <f>298+18680-E28</f>
        <v>17064</v>
      </c>
      <c r="F24" s="7">
        <f>885+8713-F28</f>
        <v>8918</v>
      </c>
      <c r="G24" s="7"/>
    </row>
    <row r="25" spans="1:12" ht="39.75" customHeight="1">
      <c r="A25" s="7" t="s">
        <v>15</v>
      </c>
      <c r="B25" s="9" t="s">
        <v>29</v>
      </c>
      <c r="C25" s="23"/>
      <c r="D25" s="7">
        <f>19349+40031-D29</f>
        <v>59106</v>
      </c>
      <c r="E25" s="7">
        <f>1981+35304-E29</f>
        <v>36785</v>
      </c>
      <c r="F25" s="7">
        <f>3+3802-F29</f>
        <v>3801</v>
      </c>
      <c r="G25" s="7"/>
    </row>
    <row r="26" spans="1:12" ht="39.75" customHeight="1">
      <c r="A26" s="7" t="s">
        <v>16</v>
      </c>
      <c r="B26" s="9" t="s">
        <v>31</v>
      </c>
      <c r="C26" s="23"/>
      <c r="D26" s="7">
        <f>167</f>
        <v>167</v>
      </c>
      <c r="E26" s="7">
        <f>527+17479+16</f>
        <v>18022</v>
      </c>
      <c r="F26" s="7">
        <f>5097+1+1</f>
        <v>5099</v>
      </c>
      <c r="G26" s="7"/>
    </row>
    <row r="27" spans="1:12" ht="39.75" customHeight="1">
      <c r="A27" s="7" t="s">
        <v>32</v>
      </c>
      <c r="B27" s="9" t="s">
        <v>30</v>
      </c>
      <c r="C27" s="23"/>
      <c r="D27" s="7">
        <f>50</f>
        <v>50</v>
      </c>
      <c r="E27" s="7">
        <f>11265+16921+219</f>
        <v>28405</v>
      </c>
      <c r="F27" s="7">
        <f>3448+1+83+50</f>
        <v>3582</v>
      </c>
      <c r="G27" s="7"/>
    </row>
    <row r="28" spans="1:12" ht="39.75" customHeight="1">
      <c r="A28" s="7" t="s">
        <v>33</v>
      </c>
      <c r="B28" s="9" t="s">
        <v>35</v>
      </c>
      <c r="C28" s="23"/>
      <c r="D28" s="14">
        <v>3281</v>
      </c>
      <c r="E28" s="14">
        <v>1914</v>
      </c>
      <c r="F28" s="14">
        <v>680</v>
      </c>
      <c r="G28" s="14"/>
    </row>
    <row r="29" spans="1:12" ht="39.75" customHeight="1">
      <c r="A29" s="7" t="s">
        <v>34</v>
      </c>
      <c r="B29" s="9" t="s">
        <v>36</v>
      </c>
      <c r="C29" s="23"/>
      <c r="D29" s="14">
        <v>274</v>
      </c>
      <c r="E29" s="14">
        <v>500</v>
      </c>
      <c r="F29" s="14">
        <v>4</v>
      </c>
      <c r="G29" s="14"/>
    </row>
    <row r="30" spans="1:12" ht="39.75" customHeight="1">
      <c r="A30" s="7" t="s">
        <v>37</v>
      </c>
      <c r="B30" s="9" t="s">
        <v>59</v>
      </c>
      <c r="C30" s="23"/>
      <c r="D30" s="16">
        <f>123</f>
        <v>123</v>
      </c>
      <c r="E30" s="16">
        <f>1</f>
        <v>1</v>
      </c>
      <c r="F30" s="16">
        <f>1+1</f>
        <v>2</v>
      </c>
      <c r="G30" s="16"/>
    </row>
    <row r="31" spans="1:12" ht="39.75" customHeight="1">
      <c r="A31" s="7" t="s">
        <v>38</v>
      </c>
      <c r="B31" s="9" t="s">
        <v>39</v>
      </c>
      <c r="C31" s="23"/>
      <c r="D31" s="16">
        <f>902</f>
        <v>902</v>
      </c>
      <c r="E31" s="16">
        <f>11</f>
        <v>11</v>
      </c>
      <c r="F31" s="16">
        <f>9+16</f>
        <v>25</v>
      </c>
      <c r="G31" s="16"/>
    </row>
    <row r="37" spans="1:6">
      <c r="B37" t="s">
        <v>66</v>
      </c>
      <c r="F37" t="s">
        <v>67</v>
      </c>
    </row>
    <row r="43" spans="1:6">
      <c r="A43" s="35" t="s">
        <v>68</v>
      </c>
      <c r="B43" s="35"/>
    </row>
    <row r="44" spans="1:6">
      <c r="A44" s="35" t="s">
        <v>69</v>
      </c>
      <c r="B44" s="35"/>
    </row>
  </sheetData>
  <mergeCells count="13">
    <mergeCell ref="A43:B43"/>
    <mergeCell ref="A44:B44"/>
    <mergeCell ref="D20:G20"/>
    <mergeCell ref="D21:G21"/>
    <mergeCell ref="C24:C31"/>
    <mergeCell ref="A9:G9"/>
    <mergeCell ref="A10:G10"/>
    <mergeCell ref="C20:C22"/>
    <mergeCell ref="B20:B22"/>
    <mergeCell ref="A20:A22"/>
    <mergeCell ref="A18:C18"/>
    <mergeCell ref="D17:G17"/>
    <mergeCell ref="D18:G18"/>
  </mergeCells>
  <pageMargins left="0.70866141732283472" right="0.35433070866141736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topLeftCell="A13" workbookViewId="0">
      <selection activeCell="L26" sqref="L26"/>
    </sheetView>
  </sheetViews>
  <sheetFormatPr defaultRowHeight="12.75"/>
  <cols>
    <col min="1" max="1" width="5.7109375" customWidth="1"/>
    <col min="2" max="2" width="20.42578125" customWidth="1"/>
    <col min="3" max="3" width="25.7109375" customWidth="1"/>
    <col min="4" max="6" width="19.42578125" customWidth="1"/>
    <col min="7" max="7" width="12.85546875" customWidth="1"/>
    <col min="9" max="9" width="15.85546875" customWidth="1"/>
    <col min="10" max="10" width="18.85546875" customWidth="1"/>
    <col min="11" max="11" width="14.140625" customWidth="1"/>
  </cols>
  <sheetData>
    <row r="1" spans="1:7">
      <c r="G1" s="1" t="s">
        <v>0</v>
      </c>
    </row>
    <row r="2" spans="1:7">
      <c r="G2" s="1" t="s">
        <v>1</v>
      </c>
    </row>
    <row r="3" spans="1:7">
      <c r="G3" s="1" t="s">
        <v>2</v>
      </c>
    </row>
    <row r="4" spans="1:7">
      <c r="G4" s="1" t="s">
        <v>40</v>
      </c>
    </row>
    <row r="5" spans="1:7">
      <c r="G5" s="1"/>
    </row>
    <row r="6" spans="1:7">
      <c r="G6" s="3" t="s">
        <v>21</v>
      </c>
    </row>
    <row r="9" spans="1:7" ht="15">
      <c r="A9" s="24" t="s">
        <v>4</v>
      </c>
      <c r="B9" s="24"/>
      <c r="C9" s="24"/>
      <c r="D9" s="24"/>
      <c r="E9" s="24"/>
      <c r="F9" s="24"/>
      <c r="G9" s="24"/>
    </row>
    <row r="10" spans="1:7" ht="15">
      <c r="A10" s="24" t="s">
        <v>22</v>
      </c>
      <c r="B10" s="24"/>
      <c r="C10" s="24"/>
      <c r="D10" s="24"/>
      <c r="E10" s="24"/>
      <c r="F10" s="24"/>
      <c r="G10" s="24"/>
    </row>
    <row r="12" spans="1:7">
      <c r="A12" t="s">
        <v>5</v>
      </c>
      <c r="C12" s="8" t="s">
        <v>17</v>
      </c>
    </row>
    <row r="13" spans="1:7">
      <c r="A13" s="4" t="s">
        <v>6</v>
      </c>
    </row>
    <row r="14" spans="1:7">
      <c r="A14" t="s">
        <v>7</v>
      </c>
      <c r="C14" s="8" t="s">
        <v>19</v>
      </c>
    </row>
    <row r="15" spans="1:7">
      <c r="A15" s="4" t="s">
        <v>18</v>
      </c>
    </row>
    <row r="16" spans="1:7">
      <c r="A16" t="s">
        <v>8</v>
      </c>
      <c r="C16" s="8" t="s">
        <v>63</v>
      </c>
    </row>
    <row r="17" spans="1:9" ht="25.5" customHeight="1">
      <c r="A17" s="13" t="s">
        <v>10</v>
      </c>
      <c r="D17" s="29" t="s">
        <v>20</v>
      </c>
      <c r="E17" s="29"/>
      <c r="F17" s="29"/>
      <c r="G17" s="29"/>
    </row>
    <row r="18" spans="1:9" ht="25.15" customHeight="1">
      <c r="A18" s="28" t="s">
        <v>9</v>
      </c>
      <c r="B18" s="28"/>
      <c r="C18" s="28"/>
      <c r="D18" s="2" t="s">
        <v>57</v>
      </c>
    </row>
    <row r="20" spans="1:9" ht="30.6" customHeight="1">
      <c r="A20" s="27" t="s">
        <v>11</v>
      </c>
      <c r="B20" s="26" t="s">
        <v>12</v>
      </c>
      <c r="C20" s="25" t="s">
        <v>13</v>
      </c>
      <c r="D20" s="31" t="s">
        <v>23</v>
      </c>
      <c r="E20" s="32"/>
      <c r="F20" s="32"/>
      <c r="G20" s="33"/>
    </row>
    <row r="21" spans="1:9" ht="17.45" customHeight="1">
      <c r="A21" s="27"/>
      <c r="B21" s="26"/>
      <c r="C21" s="25"/>
      <c r="D21" s="20" t="s">
        <v>24</v>
      </c>
      <c r="E21" s="21"/>
      <c r="F21" s="21"/>
      <c r="G21" s="22"/>
    </row>
    <row r="22" spans="1:9" ht="34.9" customHeight="1">
      <c r="A22" s="27"/>
      <c r="B22" s="26"/>
      <c r="C22" s="25"/>
      <c r="D22" s="12" t="s">
        <v>60</v>
      </c>
      <c r="E22" s="12" t="s">
        <v>58</v>
      </c>
      <c r="F22" s="10" t="s">
        <v>27</v>
      </c>
      <c r="G22" s="12" t="s">
        <v>25</v>
      </c>
      <c r="H22" s="5"/>
      <c r="I22" s="5"/>
    </row>
    <row r="23" spans="1:9">
      <c r="A23" s="6">
        <v>1</v>
      </c>
      <c r="B23" s="6">
        <v>2</v>
      </c>
      <c r="C23" s="6">
        <v>3</v>
      </c>
      <c r="D23" s="6">
        <v>4</v>
      </c>
      <c r="E23" s="6">
        <v>5</v>
      </c>
      <c r="F23" s="6">
        <v>6</v>
      </c>
      <c r="G23" s="6">
        <v>7</v>
      </c>
    </row>
    <row r="24" spans="1:9" ht="41.45" customHeight="1">
      <c r="A24" s="7" t="s">
        <v>14</v>
      </c>
      <c r="B24" s="9" t="s">
        <v>41</v>
      </c>
      <c r="C24" s="23" t="s">
        <v>26</v>
      </c>
      <c r="D24" s="7"/>
      <c r="E24" s="7"/>
      <c r="F24" s="7"/>
      <c r="G24" s="7"/>
    </row>
    <row r="25" spans="1:9" ht="16.899999999999999" customHeight="1">
      <c r="A25" s="7" t="s">
        <v>42</v>
      </c>
      <c r="B25" s="9" t="s">
        <v>43</v>
      </c>
      <c r="C25" s="23"/>
      <c r="D25" s="7">
        <f>177+11803+8366-13105-30</f>
        <v>7211</v>
      </c>
      <c r="E25" s="7">
        <f>7284+3001+2819-7936</f>
        <v>5168</v>
      </c>
      <c r="F25" s="7">
        <f>1789+4305-1852</f>
        <v>4242</v>
      </c>
      <c r="G25" s="7"/>
    </row>
    <row r="26" spans="1:9" ht="16.899999999999999" customHeight="1">
      <c r="A26" s="7" t="s">
        <v>44</v>
      </c>
      <c r="B26" s="9" t="s">
        <v>45</v>
      </c>
      <c r="C26" s="23"/>
      <c r="D26" s="7">
        <f>95+30896+9420+231+23867+4739-40254-54</f>
        <v>28940</v>
      </c>
      <c r="E26" s="7">
        <f>16984+14551+6487+2227+19098+8209-42909</f>
        <v>24647</v>
      </c>
      <c r="F26" s="7">
        <f>351+3601+86+2921-2085</f>
        <v>4874</v>
      </c>
      <c r="G26" s="7"/>
    </row>
    <row r="27" spans="1:9" ht="16.899999999999999" customHeight="1">
      <c r="A27" s="7" t="s">
        <v>46</v>
      </c>
      <c r="B27" s="9" t="s">
        <v>47</v>
      </c>
      <c r="C27" s="23"/>
      <c r="D27" s="7">
        <f>53+13284+1056-8071</f>
        <v>6322</v>
      </c>
      <c r="E27" s="7">
        <f>1730+15520+100-11634</f>
        <v>5716</v>
      </c>
      <c r="F27" s="7">
        <f>17+1905-571</f>
        <v>1351</v>
      </c>
      <c r="G27" s="7"/>
    </row>
    <row r="28" spans="1:9" ht="16.899999999999999" customHeight="1">
      <c r="A28" s="7" t="s">
        <v>48</v>
      </c>
      <c r="B28" s="9" t="s">
        <v>49</v>
      </c>
      <c r="C28" s="23"/>
      <c r="D28" s="7">
        <f>3+2439+295-1672</f>
        <v>1065</v>
      </c>
      <c r="E28" s="7">
        <f>6+1025-384</f>
        <v>647</v>
      </c>
      <c r="F28" s="7">
        <f>3+10-2</f>
        <v>11</v>
      </c>
      <c r="G28" s="7"/>
    </row>
    <row r="29" spans="1:9" ht="38.25">
      <c r="A29" s="7" t="s">
        <v>15</v>
      </c>
      <c r="B29" s="9" t="s">
        <v>50</v>
      </c>
      <c r="C29" s="23"/>
      <c r="D29" s="7"/>
      <c r="E29" s="7"/>
      <c r="F29" s="7"/>
      <c r="G29" s="7"/>
    </row>
    <row r="30" spans="1:9">
      <c r="A30" s="7" t="s">
        <v>51</v>
      </c>
      <c r="B30" s="9" t="s">
        <v>43</v>
      </c>
      <c r="C30" s="23"/>
      <c r="D30" s="7">
        <f>18+5275+7812-73</f>
        <v>13032</v>
      </c>
      <c r="E30" s="7">
        <f>3503+1728+2705</f>
        <v>7936</v>
      </c>
      <c r="F30" s="7">
        <f>445+1407</f>
        <v>1852</v>
      </c>
      <c r="G30" s="7"/>
    </row>
    <row r="31" spans="1:9">
      <c r="A31" s="7" t="s">
        <v>52</v>
      </c>
      <c r="B31" s="9" t="s">
        <v>45</v>
      </c>
      <c r="C31" s="23"/>
      <c r="D31" s="7">
        <f>8517+15521+13+33+11967+4203-110</f>
        <v>40144</v>
      </c>
      <c r="E31" s="7">
        <f>8169+9099+6200+4230+13069+2142</f>
        <v>42909</v>
      </c>
      <c r="F31" s="7">
        <f>51+1166+2+866</f>
        <v>2085</v>
      </c>
      <c r="G31" s="7"/>
    </row>
    <row r="32" spans="1:9">
      <c r="A32" s="7" t="s">
        <v>53</v>
      </c>
      <c r="B32" s="9" t="s">
        <v>47</v>
      </c>
      <c r="C32" s="23"/>
      <c r="D32" s="7">
        <f>937+7102+32</f>
        <v>8071</v>
      </c>
      <c r="E32" s="7">
        <f>924+10610+100</f>
        <v>11634</v>
      </c>
      <c r="F32" s="7">
        <f>571</f>
        <v>571</v>
      </c>
      <c r="G32" s="7"/>
    </row>
    <row r="33" spans="1:7">
      <c r="A33" s="7" t="s">
        <v>54</v>
      </c>
      <c r="B33" s="9" t="s">
        <v>49</v>
      </c>
      <c r="C33" s="23"/>
      <c r="D33" s="7">
        <f>276+1393+3</f>
        <v>1672</v>
      </c>
      <c r="E33" s="7">
        <f>1+383</f>
        <v>384</v>
      </c>
      <c r="F33" s="7">
        <f>2</f>
        <v>2</v>
      </c>
      <c r="G33" s="7"/>
    </row>
    <row r="34" spans="1:7" ht="51">
      <c r="A34" s="7" t="s">
        <v>16</v>
      </c>
      <c r="B34" s="9" t="s">
        <v>61</v>
      </c>
      <c r="C34" s="23"/>
      <c r="D34" s="7"/>
      <c r="E34" s="7"/>
      <c r="F34" s="7"/>
      <c r="G34" s="7"/>
    </row>
    <row r="35" spans="1:7" ht="15" customHeight="1">
      <c r="A35" s="7" t="s">
        <v>55</v>
      </c>
      <c r="B35" s="9" t="s">
        <v>56</v>
      </c>
      <c r="C35" s="23"/>
      <c r="D35" s="7">
        <f>110+54+30+73</f>
        <v>267</v>
      </c>
      <c r="E35" s="7"/>
      <c r="F35" s="7"/>
      <c r="G35" s="7"/>
    </row>
    <row r="40" spans="1:7" s="34" customFormat="1" ht="15">
      <c r="B40" s="34" t="s">
        <v>66</v>
      </c>
      <c r="F40" s="34" t="s">
        <v>67</v>
      </c>
    </row>
    <row r="45" spans="1:7">
      <c r="A45" s="35" t="s">
        <v>68</v>
      </c>
      <c r="B45" s="35"/>
    </row>
    <row r="46" spans="1:7">
      <c r="A46" s="35" t="s">
        <v>69</v>
      </c>
      <c r="B46" s="35"/>
    </row>
  </sheetData>
  <mergeCells count="12">
    <mergeCell ref="A45:B45"/>
    <mergeCell ref="A46:B46"/>
    <mergeCell ref="C24:C35"/>
    <mergeCell ref="A9:G9"/>
    <mergeCell ref="A10:G10"/>
    <mergeCell ref="A18:C18"/>
    <mergeCell ref="A20:A22"/>
    <mergeCell ref="B20:B22"/>
    <mergeCell ref="C20:C22"/>
    <mergeCell ref="D20:G20"/>
    <mergeCell ref="D21:G21"/>
    <mergeCell ref="D17:G17"/>
  </mergeCells>
  <pageMargins left="0.70866141732283472" right="0.17" top="0.74803149606299213" bottom="0.74803149606299213" header="0.31496062992125984" footer="0.31496062992125984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I25" sqref="I25"/>
    </sheetView>
  </sheetViews>
  <sheetFormatPr defaultRowHeight="12.75"/>
  <cols>
    <col min="1" max="1" width="5.7109375" customWidth="1"/>
    <col min="2" max="2" width="20.42578125" customWidth="1"/>
    <col min="3" max="3" width="25.7109375" customWidth="1"/>
    <col min="4" max="6" width="19.42578125" customWidth="1"/>
    <col min="7" max="7" width="12.85546875" customWidth="1"/>
    <col min="9" max="9" width="15.85546875" customWidth="1"/>
    <col min="10" max="10" width="18.85546875" customWidth="1"/>
    <col min="11" max="11" width="14.140625" customWidth="1"/>
  </cols>
  <sheetData>
    <row r="1" spans="1:7">
      <c r="G1" s="1" t="s">
        <v>0</v>
      </c>
    </row>
    <row r="2" spans="1:7">
      <c r="G2" s="1" t="s">
        <v>1</v>
      </c>
    </row>
    <row r="3" spans="1:7">
      <c r="G3" s="1" t="s">
        <v>2</v>
      </c>
    </row>
    <row r="4" spans="1:7">
      <c r="G4" s="1" t="s">
        <v>40</v>
      </c>
    </row>
    <row r="5" spans="1:7">
      <c r="G5" s="1"/>
    </row>
    <row r="6" spans="1:7">
      <c r="G6" s="3" t="s">
        <v>21</v>
      </c>
    </row>
    <row r="9" spans="1:7" ht="15">
      <c r="A9" s="24" t="s">
        <v>4</v>
      </c>
      <c r="B9" s="24"/>
      <c r="C9" s="24"/>
      <c r="D9" s="24"/>
      <c r="E9" s="24"/>
      <c r="F9" s="24"/>
      <c r="G9" s="24"/>
    </row>
    <row r="10" spans="1:7" ht="15">
      <c r="A10" s="24" t="s">
        <v>22</v>
      </c>
      <c r="B10" s="24"/>
      <c r="C10" s="24"/>
      <c r="D10" s="24"/>
      <c r="E10" s="24"/>
      <c r="F10" s="24"/>
      <c r="G10" s="24"/>
    </row>
    <row r="12" spans="1:7">
      <c r="A12" t="s">
        <v>5</v>
      </c>
      <c r="C12" s="8" t="s">
        <v>17</v>
      </c>
    </row>
    <row r="13" spans="1:7">
      <c r="A13" s="4" t="s">
        <v>6</v>
      </c>
    </row>
    <row r="14" spans="1:7">
      <c r="A14" t="s">
        <v>7</v>
      </c>
      <c r="C14" s="8" t="s">
        <v>19</v>
      </c>
    </row>
    <row r="15" spans="1:7">
      <c r="A15" s="4" t="s">
        <v>18</v>
      </c>
    </row>
    <row r="16" spans="1:7">
      <c r="A16" t="s">
        <v>8</v>
      </c>
      <c r="C16" s="8" t="s">
        <v>64</v>
      </c>
    </row>
    <row r="17" spans="1:9" ht="25.5" customHeight="1">
      <c r="A17" s="13" t="s">
        <v>10</v>
      </c>
      <c r="D17" s="29" t="s">
        <v>20</v>
      </c>
      <c r="E17" s="29"/>
      <c r="F17" s="29"/>
      <c r="G17" s="29"/>
    </row>
    <row r="18" spans="1:9" ht="25.15" customHeight="1">
      <c r="A18" s="28" t="s">
        <v>9</v>
      </c>
      <c r="B18" s="28"/>
      <c r="C18" s="28"/>
      <c r="D18" s="2" t="s">
        <v>57</v>
      </c>
    </row>
    <row r="20" spans="1:9" ht="30.6" customHeight="1">
      <c r="A20" s="27" t="s">
        <v>11</v>
      </c>
      <c r="B20" s="26" t="s">
        <v>12</v>
      </c>
      <c r="C20" s="25" t="s">
        <v>13</v>
      </c>
      <c r="D20" s="17" t="s">
        <v>23</v>
      </c>
      <c r="E20" s="18"/>
      <c r="F20" s="18"/>
      <c r="G20" s="19"/>
    </row>
    <row r="21" spans="1:9" ht="17.45" customHeight="1">
      <c r="A21" s="27"/>
      <c r="B21" s="26"/>
      <c r="C21" s="25"/>
      <c r="D21" s="20" t="s">
        <v>24</v>
      </c>
      <c r="E21" s="21"/>
      <c r="F21" s="21"/>
      <c r="G21" s="22"/>
    </row>
    <row r="22" spans="1:9" ht="34.9" customHeight="1">
      <c r="A22" s="27"/>
      <c r="B22" s="26"/>
      <c r="C22" s="25"/>
      <c r="D22" s="15" t="s">
        <v>60</v>
      </c>
      <c r="E22" s="15" t="s">
        <v>58</v>
      </c>
      <c r="F22" s="15" t="s">
        <v>27</v>
      </c>
      <c r="G22" s="15" t="s">
        <v>25</v>
      </c>
      <c r="H22" s="5"/>
      <c r="I22" s="5"/>
    </row>
    <row r="23" spans="1:9">
      <c r="A23" s="6">
        <v>1</v>
      </c>
      <c r="B23" s="6">
        <v>2</v>
      </c>
      <c r="C23" s="6">
        <v>3</v>
      </c>
      <c r="D23" s="6">
        <v>4</v>
      </c>
      <c r="E23" s="6">
        <v>5</v>
      </c>
      <c r="F23" s="6">
        <v>6</v>
      </c>
      <c r="G23" s="6">
        <v>7</v>
      </c>
    </row>
    <row r="24" spans="1:9" ht="41.45" customHeight="1">
      <c r="A24" s="7" t="s">
        <v>14</v>
      </c>
      <c r="B24" s="9" t="s">
        <v>41</v>
      </c>
      <c r="C24" s="23" t="s">
        <v>26</v>
      </c>
      <c r="D24" s="7"/>
      <c r="E24" s="7"/>
      <c r="F24" s="7"/>
      <c r="G24" s="7"/>
    </row>
    <row r="25" spans="1:9" ht="16.899999999999999" customHeight="1">
      <c r="A25" s="7" t="s">
        <v>42</v>
      </c>
      <c r="B25" s="9" t="s">
        <v>43</v>
      </c>
      <c r="C25" s="23"/>
      <c r="D25" s="7">
        <f>144+6827+6122-9032-30</f>
        <v>4031</v>
      </c>
      <c r="E25" s="7">
        <f>2758+1218+1631-5541+1469+1815</f>
        <v>3350</v>
      </c>
      <c r="F25" s="7">
        <f>1103+2825-1247</f>
        <v>2681</v>
      </c>
      <c r="G25" s="7"/>
    </row>
    <row r="26" spans="1:9" ht="16.899999999999999" customHeight="1">
      <c r="A26" s="7" t="s">
        <v>44</v>
      </c>
      <c r="B26" s="9" t="s">
        <v>45</v>
      </c>
      <c r="C26" s="23"/>
      <c r="D26" s="7">
        <f>64+18693+6855+186+15872+3242-27077-54</f>
        <v>17781</v>
      </c>
      <c r="E26" s="7">
        <f>6158+5063+2447+6394+2747+826-28705+7797+13941</f>
        <v>16668</v>
      </c>
      <c r="F26" s="7">
        <f>259+2568+78+1812-1387</f>
        <v>3330</v>
      </c>
      <c r="G26" s="7"/>
    </row>
    <row r="27" spans="1:9" ht="16.899999999999999" customHeight="1">
      <c r="A27" s="7" t="s">
        <v>46</v>
      </c>
      <c r="B27" s="9" t="s">
        <v>47</v>
      </c>
      <c r="C27" s="23"/>
      <c r="D27" s="7">
        <f>18+9034+636-5600</f>
        <v>4088</v>
      </c>
      <c r="E27" s="7">
        <f>318+5620+1-9256+2599+4869</f>
        <v>4151</v>
      </c>
      <c r="F27" s="7">
        <f>16+1188-355</f>
        <v>849</v>
      </c>
      <c r="G27" s="7"/>
    </row>
    <row r="28" spans="1:9" ht="16.899999999999999" customHeight="1">
      <c r="A28" s="7" t="s">
        <v>48</v>
      </c>
      <c r="B28" s="9" t="s">
        <v>49</v>
      </c>
      <c r="C28" s="23"/>
      <c r="D28" s="7">
        <f>3+1582+198-1208</f>
        <v>575</v>
      </c>
      <c r="E28" s="7">
        <f>4+331-377+300+221</f>
        <v>479</v>
      </c>
      <c r="F28" s="7">
        <f>3+9-2</f>
        <v>10</v>
      </c>
      <c r="G28" s="7"/>
    </row>
    <row r="29" spans="1:9" ht="38.25">
      <c r="A29" s="7" t="s">
        <v>15</v>
      </c>
      <c r="B29" s="9" t="s">
        <v>50</v>
      </c>
      <c r="C29" s="23"/>
      <c r="D29" s="7"/>
      <c r="E29" s="7"/>
      <c r="F29" s="7"/>
      <c r="G29" s="7"/>
    </row>
    <row r="30" spans="1:9">
      <c r="A30" s="7" t="s">
        <v>51</v>
      </c>
      <c r="B30" s="9" t="s">
        <v>43</v>
      </c>
      <c r="C30" s="23"/>
      <c r="D30" s="7">
        <f>9+3179+5844-62</f>
        <v>8970</v>
      </c>
      <c r="E30" s="7">
        <f>1447+705+1574+1815</f>
        <v>5541</v>
      </c>
      <c r="F30" s="7">
        <f>290+957</f>
        <v>1247</v>
      </c>
      <c r="G30" s="7"/>
    </row>
    <row r="31" spans="1:9">
      <c r="A31" s="7" t="s">
        <v>52</v>
      </c>
      <c r="B31" s="9" t="s">
        <v>45</v>
      </c>
      <c r="C31" s="23"/>
      <c r="D31" s="7">
        <f>12+9+9545+8172+6321+3018-69</f>
        <v>27008</v>
      </c>
      <c r="E31" s="7">
        <f>2778+3032+1149+4328+2657+820+13941-2</f>
        <v>28703</v>
      </c>
      <c r="F31" s="7">
        <f>25+816+546</f>
        <v>1387</v>
      </c>
      <c r="G31" s="7"/>
    </row>
    <row r="32" spans="1:9">
      <c r="A32" s="7" t="s">
        <v>53</v>
      </c>
      <c r="B32" s="9" t="s">
        <v>47</v>
      </c>
      <c r="C32" s="23"/>
      <c r="D32" s="7">
        <f>3+5023+574-3</f>
        <v>5597</v>
      </c>
      <c r="E32" s="7">
        <f>135+4251+1+4869</f>
        <v>9256</v>
      </c>
      <c r="F32" s="7">
        <f>355</f>
        <v>355</v>
      </c>
      <c r="G32" s="7"/>
    </row>
    <row r="33" spans="1:7">
      <c r="A33" s="7" t="s">
        <v>54</v>
      </c>
      <c r="B33" s="9" t="s">
        <v>49</v>
      </c>
      <c r="C33" s="23"/>
      <c r="D33" s="7">
        <f>3+1010+195</f>
        <v>1208</v>
      </c>
      <c r="E33" s="7">
        <f>1+155+221</f>
        <v>377</v>
      </c>
      <c r="F33" s="7">
        <f>2</f>
        <v>2</v>
      </c>
      <c r="G33" s="7"/>
    </row>
    <row r="34" spans="1:7" ht="51">
      <c r="A34" s="7" t="s">
        <v>16</v>
      </c>
      <c r="B34" s="9" t="s">
        <v>61</v>
      </c>
      <c r="C34" s="23"/>
      <c r="D34" s="7"/>
      <c r="E34" s="7"/>
      <c r="F34" s="7"/>
      <c r="G34" s="7"/>
    </row>
    <row r="35" spans="1:7" ht="15" customHeight="1">
      <c r="A35" s="7" t="s">
        <v>55</v>
      </c>
      <c r="B35" s="9" t="s">
        <v>56</v>
      </c>
      <c r="C35" s="23"/>
      <c r="D35" s="7">
        <f>104+116</f>
        <v>220</v>
      </c>
      <c r="E35" s="7"/>
      <c r="F35" s="7"/>
      <c r="G35" s="7"/>
    </row>
  </sheetData>
  <mergeCells count="10">
    <mergeCell ref="C24:C35"/>
    <mergeCell ref="A9:G9"/>
    <mergeCell ref="A10:G10"/>
    <mergeCell ref="D17:G17"/>
    <mergeCell ref="A18:C18"/>
    <mergeCell ref="A20:A22"/>
    <mergeCell ref="B20:B22"/>
    <mergeCell ref="C20:C22"/>
    <mergeCell ref="D20:G20"/>
    <mergeCell ref="D21:G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перевалка</vt:lpstr>
      <vt:lpstr>хранение</vt:lpstr>
      <vt:lpstr>Лист1</vt:lpstr>
      <vt:lpstr>перевалка!Область_печати</vt:lpstr>
      <vt:lpstr>хранение!Область_печати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Plekhanova / VSC Head of Planning Department</dc:creator>
  <cp:lastModifiedBy>LeonovaT</cp:lastModifiedBy>
  <cp:lastPrinted>2014-10-06T05:10:42Z</cp:lastPrinted>
  <dcterms:created xsi:type="dcterms:W3CDTF">2013-02-24T23:33:05Z</dcterms:created>
  <dcterms:modified xsi:type="dcterms:W3CDTF">2014-10-06T05:11:01Z</dcterms:modified>
</cp:coreProperties>
</file>